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15" windowWidth="9690" windowHeight="6585" activeTab="1"/>
  </bookViews>
  <sheets>
    <sheet name="ΣΤΟΙΧΕΙΑ" sheetId="1" r:id="rId1"/>
    <sheet name="ΠΡΟΥΠΟΛΟΓΙΣΜΟΣ" sheetId="2" r:id="rId2"/>
    <sheet name="ΤΙΜΕΣ ΜΟΝΑΔΟΣ ΜΕ ΜΕΤΑΦΟΡΕΣ" sheetId="3" r:id="rId3"/>
    <sheet name="ΑΝΑΛΥΤΙΚΗ ΠΡΟΜΕΤΡΗΣΗ" sheetId="4" r:id="rId4"/>
  </sheets>
  <externalReferences>
    <externalReference r:id="rId7"/>
  </externalReferences>
  <definedNames>
    <definedName name="_xlnm.Print_Area" localSheetId="1">'ΠΡΟΥΠΟΛΟΓΙΣΜΟΣ'!$A$1:$I$244</definedName>
  </definedNames>
  <calcPr fullCalcOnLoad="1"/>
</workbook>
</file>

<file path=xl/comments2.xml><?xml version="1.0" encoding="utf-8"?>
<comments xmlns="http://schemas.openxmlformats.org/spreadsheetml/2006/main">
  <authors>
    <author>Dimitris Hatzitheologou</author>
    <author>user</author>
  </authors>
  <commentList>
    <comment ref="I216" authorId="0">
      <text>
        <r>
          <rPr>
            <b/>
            <sz val="8"/>
            <rFont val="Tahoma"/>
            <family val="0"/>
          </rPr>
          <t>Dimitris Hatzitheologou:</t>
        </r>
        <r>
          <rPr>
            <sz val="8"/>
            <rFont val="Tahoma"/>
            <family val="0"/>
          </rPr>
          <t xml:space="preserve">
Περιέχει και ποσό για στρογγύλευση</t>
        </r>
      </text>
    </comment>
    <comment ref="C22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  <comment ref="D22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  <comment ref="I224" authorId="0">
      <text>
        <r>
          <rPr>
            <b/>
            <sz val="8"/>
            <rFont val="Tahoma"/>
            <family val="0"/>
          </rPr>
          <t>Dimitris Hatzitheologou:</t>
        </r>
        <r>
          <rPr>
            <sz val="8"/>
            <rFont val="Tahoma"/>
            <family val="0"/>
          </rPr>
          <t xml:space="preserve">
</t>
        </r>
      </text>
    </comment>
    <comment ref="I225" authorId="0">
      <text>
        <r>
          <rPr>
            <b/>
            <sz val="8"/>
            <rFont val="Tahoma"/>
            <family val="0"/>
          </rPr>
          <t>Dimitris Hatzitheologou:</t>
        </r>
        <r>
          <rPr>
            <sz val="8"/>
            <rFont val="Tahoma"/>
            <family val="0"/>
          </rPr>
          <t xml:space="preserve">
</t>
        </r>
      </text>
    </comment>
    <comment ref="I226" authorId="0">
      <text>
        <r>
          <rPr>
            <b/>
            <sz val="8"/>
            <rFont val="Tahoma"/>
            <family val="0"/>
          </rPr>
          <t>Dimitris Hatzitheologou:</t>
        </r>
        <r>
          <rPr>
            <sz val="8"/>
            <rFont val="Tahoma"/>
            <family val="0"/>
          </rPr>
          <t xml:space="preserve">
</t>
        </r>
      </text>
    </comment>
    <comment ref="I227" authorId="0">
      <text>
        <r>
          <rPr>
            <b/>
            <sz val="8"/>
            <rFont val="Tahoma"/>
            <family val="0"/>
          </rPr>
          <t>Dimitris Hatzitheologou:</t>
        </r>
        <r>
          <rPr>
            <sz val="8"/>
            <rFont val="Tahoma"/>
            <family val="0"/>
          </rPr>
          <t xml:space="preserve">
</t>
        </r>
      </text>
    </comment>
    <comment ref="O216" authorId="0">
      <text>
        <r>
          <rPr>
            <b/>
            <sz val="8"/>
            <rFont val="Tahoma"/>
            <family val="0"/>
          </rPr>
          <t>Dimitris Hatzitheologou:</t>
        </r>
        <r>
          <rPr>
            <sz val="8"/>
            <rFont val="Tahoma"/>
            <family val="0"/>
          </rPr>
          <t xml:space="preserve">
Περιέχει και ποσό για στρογγύλευση</t>
        </r>
      </text>
    </comment>
  </commentList>
</comments>
</file>

<file path=xl/comments3.xml><?xml version="1.0" encoding="utf-8"?>
<comments xmlns="http://schemas.openxmlformats.org/spreadsheetml/2006/main">
  <authors>
    <author>Dimitris Chatzitheologou</author>
  </authors>
  <commentList>
    <comment ref="C48" authorId="0">
      <text>
        <r>
          <rPr>
            <b/>
            <sz val="9"/>
            <rFont val="Tahoma"/>
            <family val="0"/>
          </rPr>
          <t>Dimitris Chatzitheologou:</t>
        </r>
        <r>
          <rPr>
            <sz val="9"/>
            <rFont val="Tahoma"/>
            <family val="0"/>
          </rPr>
          <t xml:space="preserve">
</t>
        </r>
      </text>
    </comment>
    <comment ref="C49" authorId="0">
      <text>
        <r>
          <rPr>
            <b/>
            <sz val="9"/>
            <rFont val="Tahoma"/>
            <family val="0"/>
          </rPr>
          <t>Dimitris Chatzitheologou:</t>
        </r>
        <r>
          <rPr>
            <sz val="9"/>
            <rFont val="Tahoma"/>
            <family val="0"/>
          </rPr>
          <t xml:space="preserve">
</t>
        </r>
      </text>
    </comment>
    <comment ref="C55" authorId="0">
      <text>
        <r>
          <rPr>
            <b/>
            <sz val="9"/>
            <rFont val="Tahoma"/>
            <family val="0"/>
          </rPr>
          <t>Dimitris Chatzitheologou:</t>
        </r>
        <r>
          <rPr>
            <sz val="9"/>
            <rFont val="Tahoma"/>
            <family val="0"/>
          </rPr>
          <t xml:space="preserve">
</t>
        </r>
      </text>
    </comment>
    <comment ref="C56" authorId="0">
      <text>
        <r>
          <rPr>
            <b/>
            <sz val="9"/>
            <rFont val="Tahoma"/>
            <family val="0"/>
          </rPr>
          <t>Dimitris Chatzitheologou: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<sst xmlns="http://schemas.openxmlformats.org/spreadsheetml/2006/main" count="439" uniqueCount="190">
  <si>
    <t>Αναθεώρησης</t>
  </si>
  <si>
    <t>α/α      Τιμολογ.</t>
  </si>
  <si>
    <t>Α-1</t>
  </si>
  <si>
    <t>Α-2</t>
  </si>
  <si>
    <t>Δ-8.1</t>
  </si>
  <si>
    <t>ΕΡΓΟ :</t>
  </si>
  <si>
    <t>α/α</t>
  </si>
  <si>
    <t>Είδος εργασίας</t>
  </si>
  <si>
    <t xml:space="preserve">Άρθρο </t>
  </si>
  <si>
    <t xml:space="preserve">Ποσότητα </t>
  </si>
  <si>
    <t>Δαπάνη</t>
  </si>
  <si>
    <t>Μερική</t>
  </si>
  <si>
    <t>Ολική</t>
  </si>
  <si>
    <t>Τιμή  Μονάδας</t>
  </si>
  <si>
    <t>Μο-νάδα</t>
  </si>
  <si>
    <t>ΕΛΛΗΝΙΚΗ ΔΗΜΟΚΡΑΤΙΑ</t>
  </si>
  <si>
    <t>Άθροισμα</t>
  </si>
  <si>
    <t>Σύνολο</t>
  </si>
  <si>
    <t>ΠΙΝΑΚΑΣ ΥΠΟΛΟΓΙΣΜΟΥ ΤΙΜΩΝ ΜΟΝΑΔΟΣ ΕΡΓΑΣΙΩΝ ΜΕΤΑ ΤΩΝ ΜΕΤΑΦΟΡΩΝ</t>
  </si>
  <si>
    <t>Τιμή Τιμολογίου</t>
  </si>
  <si>
    <t>Μέση απόσταση μεταφοράς (Km)</t>
  </si>
  <si>
    <t>Τιμή/Km</t>
  </si>
  <si>
    <t>Τελική Τιμή</t>
  </si>
  <si>
    <t>ΠΡΟΫΠΟΛΟΓΙΣΜΟΣ:</t>
  </si>
  <si>
    <t>ΟΜΑΔΑ  Α:</t>
  </si>
  <si>
    <t>ΟΜΑΔΑ Β:</t>
  </si>
  <si>
    <t>ΟΜΑΔΑ  Γ:</t>
  </si>
  <si>
    <t>ΟΜΑΔΑ Δ:</t>
  </si>
  <si>
    <t>ΟΜΑΔΑ  Ε:</t>
  </si>
  <si>
    <t>ΟΜΑΔΑ  ΣΤ:</t>
  </si>
  <si>
    <t>ΟΜΑΔΑ  Ζ:</t>
  </si>
  <si>
    <t>Γ-1.2</t>
  </si>
  <si>
    <t>Γ-2.2</t>
  </si>
  <si>
    <t xml:space="preserve">ΕΡΓΟ : </t>
  </si>
  <si>
    <t>ΣΥΝΟΛΟ</t>
  </si>
  <si>
    <t>Α-23</t>
  </si>
  <si>
    <t xml:space="preserve">ΑΝΑΛΥΤΙΚΗ ΠΡΟΜΕΤΡΗΣΗ </t>
  </si>
  <si>
    <t>Α-3.3</t>
  </si>
  <si>
    <t>Άσφαλτος &amp; Απολογιστικά</t>
  </si>
  <si>
    <t>Ποσό για στρογγύλευση=</t>
  </si>
  <si>
    <t>Αφαιρείται έκπτωση 0%</t>
  </si>
  <si>
    <t>Απρόβλεπτα 15%</t>
  </si>
  <si>
    <t>Αναθεώρηση</t>
  </si>
  <si>
    <t>Ο ΣΥΝΤΑΞΑΣ</t>
  </si>
  <si>
    <t>ΘΕΩΡΗΘΗΚΕ</t>
  </si>
  <si>
    <t>ΠΡΟΫΠΟΛΟΓΙΣΜΟΣ</t>
  </si>
  <si>
    <t>ΓΙΑ ΤΟΝ ΠΡΟΫΠΟΛΟΓΙΣΜΟ</t>
  </si>
  <si>
    <t>Από μεταφορά</t>
  </si>
  <si>
    <t>Σε μεταφορά</t>
  </si>
  <si>
    <t>ΠΟΛΙΤΙΚΟΣ ΜΗΧΑΝΙΚΟΣ</t>
  </si>
  <si>
    <t xml:space="preserve">        ΔΗΜΗΤΡΙΟΣ ΧΑΤΖΗΘΕΟΛΟΓΟΥ</t>
  </si>
  <si>
    <t>(ΠΡΩΗΝ Τ.Υ.Δ.Κ.)</t>
  </si>
  <si>
    <t>Η ΠΡΟΪΣΤΑΜΕΝΗ ΤΕΧΝΙΚΩΝ ΕΡΓΩΝ</t>
  </si>
  <si>
    <t>ΣΤΟΙΧΕΙΑ ΕΡΓΟΥ</t>
  </si>
  <si>
    <t>ΕΡΓΟ 1η ΓΡΑΜΜΗ</t>
  </si>
  <si>
    <t>ΕΡΓΟ 2η ΓΡΑΜΜΗ</t>
  </si>
  <si>
    <t>ΕΡΓΟ 3η ΓΡΑΜΜΗ</t>
  </si>
  <si>
    <t>ΕΡΓΟ 4η ΓΡΑΜΜΗ</t>
  </si>
  <si>
    <t>ΚΥΡΙΟΣ-ΔΗΜΟΣ</t>
  </si>
  <si>
    <t>ΠΡΟΫΠΟΛΟΓΙΣΜΟΣ ΕΡΓΟΥ</t>
  </si>
  <si>
    <t>ΦΠΑ ΠΡΟΫΠΟΛΟΓΙΣΜΟΥ</t>
  </si>
  <si>
    <t>ΑΝΑΘΕΩΡΗΣΗ ΠΡΟΫΠΟΛΟΓΙΣΜΟΥ</t>
  </si>
  <si>
    <t>ΠΟΣΟ ΓΙΑ ΕΓΓ. ΚΑΛΗΣ ΕΚΤΕΛΕΣΗΣ</t>
  </si>
  <si>
    <t>ΕΓΓΥΗΤΙΚΗ ΚΑΛΗΣ ΕΚΤΕΛΕΣΗΣ (ΥΠΟΛΟΓΙΣΜΟΣ)</t>
  </si>
  <si>
    <t>Γ.Ε. &amp; Ο.Ε.</t>
  </si>
  <si>
    <t>ΕΠΙΒΛΕΠΩΝ</t>
  </si>
  <si>
    <t>ΕΙΔΙΚΟΤΗΤΑ</t>
  </si>
  <si>
    <t>ΠΡΟΪΣΤΑΜΕΝΟΣ ΤΥΔΚ</t>
  </si>
  <si>
    <t>=ΑΝΑΘΕΩΡΗΣΗ 5%</t>
  </si>
  <si>
    <t>ΓΕ+ΟΕ</t>
  </si>
  <si>
    <t>Φ.Π.Α.</t>
  </si>
  <si>
    <t>ΦΠΑ</t>
  </si>
  <si>
    <t>ΔΙΕΥΘΥΝΤΗΣ</t>
  </si>
  <si>
    <t>ΔΙΕΥΘ. ΥΠΗΡΕΣΙΑ 1η ΓΡΑΜΜΗ</t>
  </si>
  <si>
    <t>ΔΙΕΥΘ. ΥΠΗΡΕΣΙΑ 2η ΓΡΑΜΜΗ</t>
  </si>
  <si>
    <t>ΔΙΕΥΘ. ΥΠΗΡΕΣΙΑ 3η ΓΡΑΜΜΗ</t>
  </si>
  <si>
    <t>ΔΙΕΥΘ. ΥΠΗΡΕΣΙΑ 4η ΓΡΑΜΜΗ</t>
  </si>
  <si>
    <t>ΤΟΠΟΣ-ΗΜ/ΝΙΑ ΕΠΙΒΛΕΠΟΝΤΑ</t>
  </si>
  <si>
    <t>ΤΟΠΟΣ-ΗΜ/ΝΙΑ ΠΡΟΪΣΤΑΜΕΝΟΥ</t>
  </si>
  <si>
    <t>ΤΟΠΟΣ-ΗΜ/ΝΙΑ ΔΙΕΥΘΥΝΤΗ</t>
  </si>
  <si>
    <t xml:space="preserve"> </t>
  </si>
  <si>
    <t>Η ΠΡΟΪΣΤΑΜΕΝΗ  Τ.Υ.Δ.</t>
  </si>
  <si>
    <t>ΔΗΜΟΣ ΚΕΝΤΡΙΚΩΝ ΤΖΟΥΜΕΡΚΩΝ</t>
  </si>
  <si>
    <t>ΤΜΗΜΑ ΤΕΧΝΙΚΩΝ ΥΠΗΡΕΣΙΩΝ</t>
  </si>
  <si>
    <t>ΔΗΜΗΤΡΙΟΣ ΧΑΤΖΗΘΕΟΛΟΓΟΥ</t>
  </si>
  <si>
    <t>Ο ΠΡΟΪΣΤΑΜΕΝΟΣ</t>
  </si>
  <si>
    <t xml:space="preserve">Γενικές εκσκαφές σε έδαφος γαιώδες -ημιβραχώδες </t>
  </si>
  <si>
    <t>ΟΔΟ-1123Α</t>
  </si>
  <si>
    <t>m3</t>
  </si>
  <si>
    <t>Γενικές εκσκαφές σε έδαφος βραχώδες χωρίς χρήση εκρηκτικών</t>
  </si>
  <si>
    <t>ΟΔΟ-1133Α</t>
  </si>
  <si>
    <t>Α-16</t>
  </si>
  <si>
    <t>ΧΩΜΑΤΟΥΡΓΙΚΑ</t>
  </si>
  <si>
    <t>ΤΕΧΝΙΚΑ ΕΡΓΑ</t>
  </si>
  <si>
    <t>Β-1</t>
  </si>
  <si>
    <t>Εκσκαφή θεμελίων τεχνικών έργων και τάφρων πλάτους έως 5,0 m</t>
  </si>
  <si>
    <t>ΟΔΟ-2151</t>
  </si>
  <si>
    <t>Β-4.2</t>
  </si>
  <si>
    <t>Μεταβατικά επιχώματα τεχνικών έργων και επιχώματα ζώνης αγωγών</t>
  </si>
  <si>
    <t>ΥΔΡ-6068</t>
  </si>
  <si>
    <t>Β-29.2.2</t>
  </si>
  <si>
    <t xml:space="preserve"> Κοιτοστρώσεις, περιβλήματα αγωγών, εξομαλυντικές στρώσεις κλπ από σκυρόδεμα C12/15 </t>
  </si>
  <si>
    <t>ΟΔΟ-2531</t>
  </si>
  <si>
    <t>ΟΔΟ-2532</t>
  </si>
  <si>
    <t>Β-29.3.4</t>
  </si>
  <si>
    <t xml:space="preserve">Μικροκατασκευές (φρεάτια, ορθογωνικές τάφροι κλπ) με σκυρόδεμα C16/20  </t>
  </si>
  <si>
    <t>12.01.01.06</t>
  </si>
  <si>
    <t>ΥΔΡ 6551.6</t>
  </si>
  <si>
    <t>m</t>
  </si>
  <si>
    <t>12.01.01.07</t>
  </si>
  <si>
    <t>ΥΔΡ 6551.7</t>
  </si>
  <si>
    <t>Τσιμεντοσωλήνες αποχέτευσης κλάσεως αντοχής 120 κατά ΕΛΟΤ ΕΝ 1916 Ονομαστικής διαμέτρου D800 mm</t>
  </si>
  <si>
    <t>Τσιμεντοσωλήνες αποχέτευσης κλάσεως αντοχής 120 κατά ΕΛΟΤ ΕΝ 1916 Ονομαστικής διαμέτρου D1000 mm</t>
  </si>
  <si>
    <t>Α-18.1</t>
  </si>
  <si>
    <t>Γ-1.1</t>
  </si>
  <si>
    <t>Δ-5.1</t>
  </si>
  <si>
    <t>Β-29.3.2</t>
  </si>
  <si>
    <t>Κατασκευή τοίχων, πεζοδρομίων γεφυρών, επένδυσης πασσαλοστοιχιών κ.λ.π. από σκυρόδεμα C16/20</t>
  </si>
  <si>
    <t>Β-30.3</t>
  </si>
  <si>
    <t>Χαλύβδινο δομικό πλέγμα B500C εκτός υπογείων έργων</t>
  </si>
  <si>
    <t>ΥΔΡ-7018</t>
  </si>
  <si>
    <t>kg</t>
  </si>
  <si>
    <t>50,00*4,00*0,15 =</t>
  </si>
  <si>
    <t>Από σωληνωτό οχετό Φ800 στη θέση Βίγλα (παραπλεύρως οικίας Μπέη)</t>
  </si>
  <si>
    <t>Από σωληνωτό οχετό Φ800 στη θέση Αγορασιά (περιοχή Πλακούτσι)</t>
  </si>
  <si>
    <t>Τσιμεντόστρωση στη θέση Χαλαζόδερμα</t>
  </si>
  <si>
    <t>Τσιμεντόστρωση στο Παλαιοχώρι Βουργαρελίου</t>
  </si>
  <si>
    <t>Δομικό πλέγμα Ο92  1,17 kg/m2</t>
  </si>
  <si>
    <t>50,00*4,00*1,17 =</t>
  </si>
  <si>
    <t>Ορθογωνική τάφρος</t>
  </si>
  <si>
    <t>(0,70*0,15+0,60*0,15*2)*10,00 =</t>
  </si>
  <si>
    <t>(0,70*2+0,60*2*2)*10,00*1,92 =</t>
  </si>
  <si>
    <t>11.02.02</t>
  </si>
  <si>
    <t>Εσχάρες καναλιών υδροσυλλογής, χαλύβδινες, ηλεκτροσυγκολλητές</t>
  </si>
  <si>
    <t>ΥΔΡ 6752</t>
  </si>
  <si>
    <t>Για ένα μέτρο εσχάρας με γωνίες 40x40x4 mm και μορφοσίδερο διατομής 35x16 mm/50mm</t>
  </si>
  <si>
    <t>χρειαζόμαστε 50,14 kg/m εσχάρας</t>
  </si>
  <si>
    <t>50,14*10,00 =</t>
  </si>
  <si>
    <t>Από σωληνωτό οχετό Φ1000 στη θέση Βίγλα (Στεφάνι)</t>
  </si>
  <si>
    <t>Από σωληνωτό οχετό Φ1000 στη θέση Αγορασιά (γήπεδο)</t>
  </si>
  <si>
    <t>Από σωληνωτό οχετό Φ1000 στη θέση Αγορασιά</t>
  </si>
  <si>
    <t>1,00*4,00*(1,00+0,20)/2 =</t>
  </si>
  <si>
    <t>Διάνοιξη τάφρου προς φρεάτιο</t>
  </si>
  <si>
    <t>Διάνοιξη τάφρου προς ρέμα</t>
  </si>
  <si>
    <t>Α-4.1</t>
  </si>
  <si>
    <t>Διάνοιξη τάφρου σε έδαφος γαιώδες - ημιβραχώδες</t>
  </si>
  <si>
    <t>ΟΔΟ-1212</t>
  </si>
  <si>
    <t>Α-4.2</t>
  </si>
  <si>
    <t xml:space="preserve">Διάνοιξη τάφρου σε έδαφος βραχώδες </t>
  </si>
  <si>
    <t>ΟΔΟ-1220</t>
  </si>
  <si>
    <t>Σύνολο εκσκαφών</t>
  </si>
  <si>
    <t>*</t>
  </si>
  <si>
    <t>=</t>
  </si>
  <si>
    <t>Ποσοστό εκσκαφών γαιωδών-ημιβραχωδών</t>
  </si>
  <si>
    <t>12,00*1,00*1,00 =</t>
  </si>
  <si>
    <t>Γ-6</t>
  </si>
  <si>
    <t>Ανακατασκευή στρώσεων οδοστρωσίας</t>
  </si>
  <si>
    <t>ΟΔΟ-3231</t>
  </si>
  <si>
    <t>m2</t>
  </si>
  <si>
    <t>Εκσκαφή πρανών για κατασκευή φρεατίου</t>
  </si>
  <si>
    <t>10,00*1,00/2 =</t>
  </si>
  <si>
    <t>50,00*4,00 =</t>
  </si>
  <si>
    <t>(50,00+10,00)*3,50 =</t>
  </si>
  <si>
    <t>(50,00+10,00)*3,50*0,15 =</t>
  </si>
  <si>
    <t>(50,00+10,00)*3,50*1,17 =</t>
  </si>
  <si>
    <t>75,00*4,00 =</t>
  </si>
  <si>
    <t>75,00*4,00*0,15 =</t>
  </si>
  <si>
    <t>75,00*4,00*1,17 =</t>
  </si>
  <si>
    <t>Από σωληνωτό οχετό Φ800 στην θέση Φισάη Τ.Κ. Παλαιοκάτουνου</t>
  </si>
  <si>
    <t>ΑΠΟΚΑΤΑΣΤΑΣΗ ΒΑΤΟΤΗΤΑΣ ΟΔΙΚΟΥ</t>
  </si>
  <si>
    <t xml:space="preserve">ΔΙΚΤΥΟΥ ΔΗΜΟΥ ΚΕΝΤΡΙΚΩΝ </t>
  </si>
  <si>
    <t>ΤΖΟΥΜΕΡΚΩΝ</t>
  </si>
  <si>
    <t>Τσιμεντόστρωση στον Άγιο Στέφανο Τ.Κ. Παλαιοκάτουνου</t>
  </si>
  <si>
    <t>ΒΟΥΡΓΑΡΕΛΙ    18/05/2015</t>
  </si>
  <si>
    <t>Ομάδα</t>
  </si>
  <si>
    <t>Εργασίες</t>
  </si>
  <si>
    <t>Δαπάνη ομάδας κατά τον Προϋπολογισμό Μελέτης (Ευρώ)</t>
  </si>
  <si>
    <t>Προσφερόμενη έκπτωση (%)</t>
  </si>
  <si>
    <t>Δαπάνη ομάδας μετά την έκπτωση σε ευρώ</t>
  </si>
  <si>
    <t>Οδοποιία</t>
  </si>
  <si>
    <r>
      <t>1</t>
    </r>
    <r>
      <rPr>
        <vertAlign val="superscript"/>
        <sz val="10"/>
        <rFont val="Arial"/>
        <family val="2"/>
      </rPr>
      <t>η</t>
    </r>
  </si>
  <si>
    <t>Χωματουργικά-καθαιρέσεις</t>
  </si>
  <si>
    <r>
      <t>2</t>
    </r>
    <r>
      <rPr>
        <vertAlign val="superscript"/>
        <sz val="10"/>
        <rFont val="Arial"/>
        <family val="2"/>
      </rPr>
      <t>η</t>
    </r>
  </si>
  <si>
    <t>Τεχνικά έργα</t>
  </si>
  <si>
    <t>Άθροισμα δαπανών εργασιών κατά τη μελέτη Σσ=</t>
  </si>
  <si>
    <t>Κατά τη προσφορά Σπ=</t>
  </si>
  <si>
    <t>Γ.Ε &amp; Ο.Ε. 18% Χ Σσ=</t>
  </si>
  <si>
    <t>18% ΧΣπ=</t>
  </si>
  <si>
    <t>Συνολική Δαπάνη Έργου κατά τη μελέτη ΣΣ=</t>
  </si>
  <si>
    <t>Κατά τη προσφορά ΣΔΕ=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</si>
</sst>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Δρχ&quot;_-;\-* #,##0\ &quot;Δρχ&quot;_-;_-* &quot;-&quot;\ &quot;Δρχ&quot;_-;_-@_-"/>
    <numFmt numFmtId="165" formatCode="_-* #,##0\ _Δ_ρ_χ_-;\-* #,##0\ _Δ_ρ_χ_-;_-* &quot;-&quot;\ _Δ_ρ_χ_-;_-@_-"/>
    <numFmt numFmtId="166" formatCode="_-* #,##0.00\ &quot;Δρχ&quot;_-;\-* #,##0.00\ &quot;Δρχ&quot;_-;_-* &quot;-&quot;??\ &quot;Δρχ&quot;_-;_-@_-"/>
    <numFmt numFmtId="167" formatCode="_-* #,##0.00\ _Δ_ρ_χ_-;\-* #,##0.00\ _Δ_ρ_χ_-;_-* &quot;-&quot;??\ _Δ_ρ_χ_-;_-@_-"/>
    <numFmt numFmtId="168" formatCode="#,##0.00\ &quot;€&quot;"/>
    <numFmt numFmtId="169" formatCode="#\+##0.00"/>
    <numFmt numFmtId="170" formatCode="0\+##0.00"/>
    <numFmt numFmtId="171" formatCode="#,##0\ &quot;Δρχ&quot;;\-#,##0\ &quot;Δρχ&quot;"/>
    <numFmt numFmtId="172" formatCode="#,##0\ &quot;Δρχ&quot;;[Red]\-#,##0\ &quot;Δρχ&quot;"/>
    <numFmt numFmtId="173" formatCode="#,##0.00\ &quot;Δρχ&quot;;\-#,##0.00\ &quot;Δρχ&quot;"/>
    <numFmt numFmtId="174" formatCode="#,##0.00\ &quot;Δρχ&quot;;[Red]\-#,##0.00\ &quot;Δρχ&quot;"/>
    <numFmt numFmtId="175" formatCode="&quot;Δρχ&quot;#,##0;&quot;Δρχ&quot;\-#,##0"/>
    <numFmt numFmtId="176" formatCode="&quot;Δρχ&quot;#,##0;[Red]&quot;Δρχ&quot;\-#,##0"/>
    <numFmt numFmtId="177" formatCode="&quot;Δρχ&quot;#,##0.00;&quot;Δρχ&quot;\-#,##0.00"/>
    <numFmt numFmtId="178" formatCode="&quot;Δρχ&quot;#,##0.00;[Red]&quot;Δρχ&quot;\-#,##0.00"/>
    <numFmt numFmtId="179" formatCode="_ &quot;Δρχ&quot;* #,##0_ ;_ &quot;Δρχ&quot;* \-#,##0_ ;_ &quot;Δρχ&quot;* &quot;-&quot;_ ;_ @_ "/>
    <numFmt numFmtId="180" formatCode="_ * #,##0_ ;_ * \-#,##0_ ;_ * &quot;-&quot;_ ;_ @_ "/>
    <numFmt numFmtId="181" formatCode="_ &quot;Δρχ&quot;* #,##0.00_ ;_ &quot;Δρχ&quot;* \-#,##0.00_ ;_ &quot;Δρχ&quot;* &quot;-&quot;??_ ;_ @_ "/>
    <numFmt numFmtId="182" formatCode="_ * #,##0.00_ ;_ * \-#,##0.00_ ;_ * &quot;-&quot;??_ ;_ @_ "/>
    <numFmt numFmtId="183" formatCode="\+0"/>
    <numFmt numFmtId="184" formatCode="0\+"/>
    <numFmt numFmtId="185" formatCode="#,##0\ \+"/>
    <numFmt numFmtId="186" formatCode="#,##0.0000"/>
    <numFmt numFmtId="187" formatCode="#,##0.00\+"/>
    <numFmt numFmtId="188" formatCode="0.0\+"/>
    <numFmt numFmtId="189" formatCode="0.00\+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00"/>
    <numFmt numFmtId="194" formatCode="0.0"/>
    <numFmt numFmtId="195" formatCode="0.00000"/>
    <numFmt numFmtId="196" formatCode="0.0000"/>
    <numFmt numFmtId="197" formatCode="#,##0.0"/>
    <numFmt numFmtId="198" formatCode="#,##0.00\ [$€-408]"/>
    <numFmt numFmtId="199" formatCode="dd/mm/yy;@"/>
    <numFmt numFmtId="200" formatCode="#,##0.00&quot;*&quot;"/>
    <numFmt numFmtId="201" formatCode="#,##0.00\ "/>
    <numFmt numFmtId="202" formatCode="&quot;Ναι&quot;;&quot;Ναι&quot;;&quot;'Οχι&quot;"/>
    <numFmt numFmtId="203" formatCode="&quot;Αληθές&quot;;&quot;Αληθές&quot;;&quot;Ψευδές&quot;"/>
    <numFmt numFmtId="204" formatCode="&quot;Ενεργοποίηση&quot;;&quot;Ενεργοποίηση&quot;;&quot;Απενεργοποίηση&quot;"/>
    <numFmt numFmtId="205" formatCode="[$€-2]\ #,##0.00_);[Red]\([$€-2]\ #,##0.00\)"/>
  </numFmts>
  <fonts count="33">
    <font>
      <sz val="10"/>
      <name val="Arial"/>
      <family val="0"/>
    </font>
    <font>
      <sz val="9"/>
      <name val="Times New Roman"/>
      <family val="1"/>
    </font>
    <font>
      <sz val="9"/>
      <name val="Arial Greek"/>
      <family val="2"/>
    </font>
    <font>
      <b/>
      <sz val="9"/>
      <name val="Arial Greek"/>
      <family val="0"/>
    </font>
    <font>
      <b/>
      <u val="single"/>
      <sz val="9"/>
      <name val="Arial Greek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 Greek"/>
      <family val="2"/>
    </font>
    <font>
      <sz val="10"/>
      <name val="Times New Roman Greek"/>
      <family val="0"/>
    </font>
    <font>
      <sz val="8"/>
      <name val="Arial"/>
      <family val="2"/>
    </font>
    <font>
      <sz val="12"/>
      <name val="Arial"/>
      <family val="2"/>
    </font>
    <font>
      <b/>
      <i/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i/>
      <u val="single"/>
      <sz val="10"/>
      <color indexed="12"/>
      <name val="Arial"/>
      <family val="2"/>
    </font>
    <font>
      <b/>
      <u val="single"/>
      <sz val="10"/>
      <color indexed="16"/>
      <name val="Arial"/>
      <family val="2"/>
    </font>
    <font>
      <b/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9"/>
      <color indexed="10"/>
      <name val="Arial Greek"/>
      <family val="0"/>
    </font>
    <font>
      <sz val="9"/>
      <color indexed="9"/>
      <name val="Arial Greek"/>
      <family val="2"/>
    </font>
    <font>
      <b/>
      <sz val="10"/>
      <name val="Arial Greek"/>
      <family val="0"/>
    </font>
    <font>
      <sz val="10"/>
      <name val="Arial Greek"/>
      <family val="0"/>
    </font>
    <font>
      <b/>
      <sz val="10"/>
      <color indexed="10"/>
      <name val="Arial Greek"/>
      <family val="0"/>
    </font>
    <font>
      <b/>
      <sz val="10"/>
      <color indexed="10"/>
      <name val="Arial"/>
      <family val="2"/>
    </font>
    <font>
      <b/>
      <sz val="9"/>
      <color indexed="9"/>
      <name val="Arial Greek"/>
      <family val="0"/>
    </font>
    <font>
      <sz val="10"/>
      <color indexed="9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vertAlign val="superscript"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2" fillId="0" borderId="0" xfId="15" applyNumberFormat="1" applyFont="1" applyBorder="1" applyAlignment="1">
      <alignment horizontal="center"/>
      <protection/>
    </xf>
    <xf numFmtId="0" fontId="2" fillId="0" borderId="0" xfId="15" applyNumberFormat="1" applyFont="1" applyBorder="1" applyAlignment="1">
      <alignment horizontal="left" wrapText="1"/>
      <protection/>
    </xf>
    <xf numFmtId="0" fontId="2" fillId="0" borderId="0" xfId="15" applyNumberFormat="1" applyFont="1" applyBorder="1">
      <alignment/>
      <protection/>
    </xf>
    <xf numFmtId="0" fontId="2" fillId="0" borderId="0" xfId="15" applyNumberFormat="1" applyFont="1" applyBorder="1" applyAlignment="1">
      <alignment horizontal="left"/>
      <protection/>
    </xf>
    <xf numFmtId="0" fontId="2" fillId="0" borderId="0" xfId="15" applyNumberFormat="1" applyFont="1" applyBorder="1" applyAlignment="1">
      <alignment horizontal="center" wrapText="1"/>
      <protection/>
    </xf>
    <xf numFmtId="0" fontId="3" fillId="0" borderId="0" xfId="15" applyNumberFormat="1" applyFont="1" applyBorder="1" applyAlignment="1">
      <alignment horizontal="center"/>
      <protection/>
    </xf>
    <xf numFmtId="4" fontId="2" fillId="0" borderId="0" xfId="15" applyNumberFormat="1" applyFont="1" applyBorder="1" applyAlignment="1">
      <alignment horizontal="left"/>
      <protection/>
    </xf>
    <xf numFmtId="4" fontId="2" fillId="0" borderId="0" xfId="15" applyNumberFormat="1" applyFont="1" applyBorder="1">
      <alignment/>
      <protection/>
    </xf>
    <xf numFmtId="4" fontId="3" fillId="0" borderId="0" xfId="15" applyNumberFormat="1" applyFont="1" applyBorder="1" applyAlignment="1">
      <alignment horizontal="center"/>
      <protection/>
    </xf>
    <xf numFmtId="0" fontId="2" fillId="0" borderId="0" xfId="15" applyNumberFormat="1" applyFont="1" applyFill="1" applyBorder="1" applyAlignment="1">
      <alignment horizontal="center"/>
      <protection/>
    </xf>
    <xf numFmtId="4" fontId="3" fillId="2" borderId="1" xfId="15" applyNumberFormat="1" applyFont="1" applyFill="1" applyBorder="1" applyAlignment="1">
      <alignment horizontal="center" vertical="center"/>
      <protection/>
    </xf>
    <xf numFmtId="4" fontId="2" fillId="0" borderId="0" xfId="15" applyNumberFormat="1" applyFont="1" applyFill="1" applyBorder="1" applyAlignment="1">
      <alignment horizontal="right"/>
      <protection/>
    </xf>
    <xf numFmtId="0" fontId="3" fillId="0" borderId="0" xfId="15" applyNumberFormat="1" applyFont="1" applyBorder="1" applyAlignment="1">
      <alignment/>
      <protection/>
    </xf>
    <xf numFmtId="3" fontId="3" fillId="0" borderId="0" xfId="15" applyNumberFormat="1" applyFont="1" applyBorder="1" applyAlignment="1">
      <alignment horizontal="right"/>
      <protection/>
    </xf>
    <xf numFmtId="0" fontId="2" fillId="0" borderId="0" xfId="15" applyNumberFormat="1" applyFont="1" applyBorder="1" applyAlignment="1">
      <alignment vertical="center"/>
      <protection/>
    </xf>
    <xf numFmtId="4" fontId="2" fillId="0" borderId="2" xfId="15" applyNumberFormat="1" applyFont="1" applyBorder="1" applyAlignment="1">
      <alignment vertical="center"/>
      <protection/>
    </xf>
    <xf numFmtId="4" fontId="2" fillId="0" borderId="0" xfId="15" applyNumberFormat="1" applyFont="1" applyBorder="1" applyAlignment="1">
      <alignment horizontal="center"/>
      <protection/>
    </xf>
    <xf numFmtId="0" fontId="1" fillId="0" borderId="0" xfId="15" applyBorder="1">
      <alignment/>
      <protection/>
    </xf>
    <xf numFmtId="0" fontId="3" fillId="2" borderId="3" xfId="15" applyNumberFormat="1" applyFont="1" applyFill="1" applyBorder="1" applyAlignment="1">
      <alignment horizontal="center" vertical="center" wrapText="1"/>
      <protection/>
    </xf>
    <xf numFmtId="0" fontId="3" fillId="2" borderId="3" xfId="15" applyNumberFormat="1" applyFont="1" applyFill="1" applyBorder="1" applyAlignment="1">
      <alignment horizontal="center" vertical="center" wrapText="1"/>
      <protection/>
    </xf>
    <xf numFmtId="4" fontId="2" fillId="0" borderId="4" xfId="15" applyNumberFormat="1" applyFont="1" applyFill="1" applyBorder="1" applyAlignment="1">
      <alignment vertical="center"/>
      <protection/>
    </xf>
    <xf numFmtId="0" fontId="2" fillId="0" borderId="5" xfId="15" applyNumberFormat="1" applyFont="1" applyFill="1" applyBorder="1" applyAlignment="1">
      <alignment horizontal="center"/>
      <protection/>
    </xf>
    <xf numFmtId="4" fontId="2" fillId="0" borderId="5" xfId="15" applyNumberFormat="1" applyFont="1" applyFill="1" applyBorder="1" applyAlignment="1">
      <alignment horizontal="right"/>
      <protection/>
    </xf>
    <xf numFmtId="4" fontId="2" fillId="0" borderId="1" xfId="15" applyNumberFormat="1" applyFont="1" applyFill="1" applyBorder="1">
      <alignment/>
      <protection/>
    </xf>
    <xf numFmtId="0" fontId="9" fillId="0" borderId="0" xfId="0" applyFont="1" applyAlignment="1">
      <alignment horizontal="center"/>
    </xf>
    <xf numFmtId="0" fontId="0" fillId="0" borderId="0" xfId="0" applyAlignment="1">
      <alignment wrapText="1"/>
    </xf>
    <xf numFmtId="4" fontId="3" fillId="0" borderId="0" xfId="15" applyNumberFormat="1" applyFont="1" applyBorder="1" applyAlignment="1">
      <alignment/>
      <protection/>
    </xf>
    <xf numFmtId="4" fontId="2" fillId="0" borderId="0" xfId="15" applyNumberFormat="1" applyFont="1" applyFill="1" applyBorder="1" applyAlignment="1">
      <alignment/>
      <protection/>
    </xf>
    <xf numFmtId="4" fontId="2" fillId="0" borderId="5" xfId="15" applyNumberFormat="1" applyFont="1" applyFill="1" applyBorder="1" applyAlignment="1">
      <alignment/>
      <protection/>
    </xf>
    <xf numFmtId="4" fontId="2" fillId="0" borderId="0" xfId="15" applyNumberFormat="1" applyFont="1" applyBorder="1" applyAlignment="1">
      <alignment/>
      <protection/>
    </xf>
    <xf numFmtId="0" fontId="0" fillId="0" borderId="0" xfId="0" applyAlignment="1">
      <alignment horizontal="center"/>
    </xf>
    <xf numFmtId="0" fontId="2" fillId="0" borderId="6" xfId="15" applyNumberFormat="1" applyFont="1" applyFill="1" applyBorder="1" applyAlignment="1">
      <alignment horizontal="center"/>
      <protection/>
    </xf>
    <xf numFmtId="0" fontId="2" fillId="0" borderId="6" xfId="15" applyNumberFormat="1" applyFont="1" applyBorder="1" applyAlignment="1">
      <alignment horizontal="center"/>
      <protection/>
    </xf>
    <xf numFmtId="0" fontId="2" fillId="0" borderId="6" xfId="15" applyNumberFormat="1" applyFont="1" applyBorder="1" applyAlignment="1">
      <alignment horizontal="left" wrapText="1"/>
      <protection/>
    </xf>
    <xf numFmtId="0" fontId="2" fillId="0" borderId="6" xfId="15" applyNumberFormat="1" applyFont="1" applyBorder="1" applyAlignment="1">
      <alignment horizontal="center" wrapText="1"/>
      <protection/>
    </xf>
    <xf numFmtId="4" fontId="2" fillId="0" borderId="6" xfId="15" applyNumberFormat="1" applyFont="1" applyBorder="1" applyAlignment="1">
      <alignment horizontal="right"/>
      <protection/>
    </xf>
    <xf numFmtId="4" fontId="2" fillId="0" borderId="6" xfId="15" applyNumberFormat="1" applyFont="1" applyBorder="1">
      <alignment/>
      <protection/>
    </xf>
    <xf numFmtId="0" fontId="3" fillId="0" borderId="0" xfId="15" applyNumberFormat="1" applyFont="1" applyBorder="1" applyAlignment="1">
      <alignment horizontal="center"/>
      <protection/>
    </xf>
    <xf numFmtId="0" fontId="3" fillId="0" borderId="0" xfId="15" applyNumberFormat="1" applyFont="1" applyBorder="1" applyAlignment="1">
      <alignment horizontal="center" vertical="center"/>
      <protection/>
    </xf>
    <xf numFmtId="4" fontId="3" fillId="0" borderId="0" xfId="15" applyNumberFormat="1" applyFont="1" applyBorder="1" applyAlignment="1">
      <alignment horizontal="center"/>
      <protection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/>
    </xf>
    <xf numFmtId="0" fontId="2" fillId="2" borderId="7" xfId="15" applyNumberFormat="1" applyFont="1" applyFill="1" applyBorder="1" applyAlignment="1">
      <alignment horizontal="center"/>
      <protection/>
    </xf>
    <xf numFmtId="0" fontId="2" fillId="2" borderId="5" xfId="15" applyNumberFormat="1" applyFont="1" applyFill="1" applyBorder="1" applyAlignment="1">
      <alignment horizontal="center"/>
      <protection/>
    </xf>
    <xf numFmtId="4" fontId="2" fillId="2" borderId="5" xfId="15" applyNumberFormat="1" applyFont="1" applyFill="1" applyBorder="1" applyAlignment="1">
      <alignment horizontal="right"/>
      <protection/>
    </xf>
    <xf numFmtId="4" fontId="2" fillId="2" borderId="5" xfId="15" applyNumberFormat="1" applyFont="1" applyFill="1" applyBorder="1">
      <alignment/>
      <protection/>
    </xf>
    <xf numFmtId="4" fontId="2" fillId="2" borderId="8" xfId="15" applyNumberFormat="1" applyFont="1" applyFill="1" applyBorder="1">
      <alignment/>
      <protection/>
    </xf>
    <xf numFmtId="0" fontId="10" fillId="0" borderId="0" xfId="15" applyNumberFormat="1" applyFont="1" applyBorder="1" applyAlignment="1">
      <alignment horizontal="center"/>
      <protection/>
    </xf>
    <xf numFmtId="0" fontId="0" fillId="0" borderId="0" xfId="21" applyFont="1" applyFill="1" applyBorder="1" applyAlignment="1">
      <alignment/>
      <protection/>
    </xf>
    <xf numFmtId="0" fontId="0" fillId="0" borderId="0" xfId="18" applyFont="1" applyFill="1">
      <alignment/>
      <protection/>
    </xf>
    <xf numFmtId="0" fontId="3" fillId="2" borderId="5" xfId="15" applyNumberFormat="1" applyFont="1" applyFill="1" applyBorder="1" applyAlignment="1">
      <alignment horizontal="right" vertical="top"/>
      <protection/>
    </xf>
    <xf numFmtId="0" fontId="4" fillId="2" borderId="5" xfId="15" applyNumberFormat="1" applyFont="1" applyFill="1" applyBorder="1" applyAlignment="1">
      <alignment horizontal="left" vertical="top"/>
      <protection/>
    </xf>
    <xf numFmtId="0" fontId="2" fillId="0" borderId="5" xfId="15" applyNumberFormat="1" applyFont="1" applyFill="1" applyBorder="1" applyAlignment="1">
      <alignment horizontal="center" vertical="top"/>
      <protection/>
    </xf>
    <xf numFmtId="0" fontId="8" fillId="0" borderId="5" xfId="0" applyFont="1" applyBorder="1" applyAlignment="1">
      <alignment vertical="top"/>
    </xf>
    <xf numFmtId="0" fontId="8" fillId="0" borderId="0" xfId="19" applyFont="1" applyFill="1" applyAlignment="1">
      <alignment/>
      <protection/>
    </xf>
    <xf numFmtId="0" fontId="7" fillId="0" borderId="0" xfId="19" applyFont="1" applyFill="1" applyAlignment="1">
      <alignment horizontal="left"/>
      <protection/>
    </xf>
    <xf numFmtId="0" fontId="7" fillId="0" borderId="0" xfId="19" applyFont="1" applyFill="1">
      <alignment/>
      <protection/>
    </xf>
    <xf numFmtId="0" fontId="0" fillId="0" borderId="0" xfId="19" applyFont="1" applyFill="1">
      <alignment/>
      <protection/>
    </xf>
    <xf numFmtId="0" fontId="8" fillId="0" borderId="0" xfId="19" applyFont="1" applyFill="1" applyAlignment="1">
      <alignment horizontal="right"/>
      <protection/>
    </xf>
    <xf numFmtId="4" fontId="3" fillId="0" borderId="0" xfId="15" applyNumberFormat="1" applyFont="1" applyFill="1" applyBorder="1" applyAlignment="1">
      <alignment/>
      <protection/>
    </xf>
    <xf numFmtId="2" fontId="7" fillId="0" borderId="0" xfId="19" applyNumberFormat="1" applyFont="1" applyFill="1">
      <alignment/>
      <protection/>
    </xf>
    <xf numFmtId="0" fontId="13" fillId="0" borderId="0" xfId="21" applyFont="1" applyFill="1" applyAlignment="1">
      <alignment horizontal="center" vertical="center"/>
      <protection/>
    </xf>
    <xf numFmtId="4" fontId="7" fillId="0" borderId="0" xfId="19" applyNumberFormat="1" applyFont="1" applyFill="1">
      <alignment/>
      <protection/>
    </xf>
    <xf numFmtId="0" fontId="14" fillId="0" borderId="0" xfId="21" applyFont="1" applyFill="1" applyBorder="1" applyAlignment="1">
      <alignment vertical="center"/>
      <protection/>
    </xf>
    <xf numFmtId="0" fontId="15" fillId="0" borderId="0" xfId="21" applyFont="1" applyFill="1" applyBorder="1" applyAlignment="1">
      <alignment horizontal="center" vertical="center"/>
      <protection/>
    </xf>
    <xf numFmtId="4" fontId="14" fillId="0" borderId="0" xfId="21" applyNumberFormat="1" applyFont="1" applyFill="1" applyBorder="1" applyAlignment="1">
      <alignment vertical="center"/>
      <protection/>
    </xf>
    <xf numFmtId="0" fontId="0" fillId="0" borderId="0" xfId="19" applyFont="1" applyFill="1" applyAlignment="1">
      <alignment horizontal="center"/>
      <protection/>
    </xf>
    <xf numFmtId="4" fontId="0" fillId="0" borderId="0" xfId="19" applyNumberFormat="1" applyFont="1" applyFill="1">
      <alignment/>
      <protection/>
    </xf>
    <xf numFmtId="0" fontId="0" fillId="0" borderId="0" xfId="19" applyFill="1">
      <alignment/>
      <protection/>
    </xf>
    <xf numFmtId="0" fontId="16" fillId="0" borderId="0" xfId="21" applyFont="1" applyFill="1" applyAlignment="1">
      <alignment horizontal="center" vertical="center" wrapText="1"/>
      <protection/>
    </xf>
    <xf numFmtId="0" fontId="0" fillId="0" borderId="0" xfId="21" applyFont="1" applyFill="1">
      <alignment/>
      <protection/>
    </xf>
    <xf numFmtId="0" fontId="0" fillId="0" borderId="0" xfId="20" applyFont="1" applyFill="1">
      <alignment/>
      <protection/>
    </xf>
    <xf numFmtId="0" fontId="17" fillId="0" borderId="0" xfId="20" applyFont="1" applyFill="1">
      <alignment/>
      <protection/>
    </xf>
    <xf numFmtId="4" fontId="0" fillId="0" borderId="0" xfId="20" applyNumberFormat="1" applyFont="1" applyFill="1">
      <alignment/>
      <protection/>
    </xf>
    <xf numFmtId="0" fontId="13" fillId="0" borderId="0" xfId="21" applyFont="1" applyFill="1">
      <alignment/>
      <protection/>
    </xf>
    <xf numFmtId="0" fontId="0" fillId="0" borderId="0" xfId="21" applyFont="1" applyFill="1" applyBorder="1" applyAlignment="1">
      <alignment wrapText="1"/>
      <protection/>
    </xf>
    <xf numFmtId="4" fontId="0" fillId="0" borderId="0" xfId="21" applyNumberFormat="1" applyFont="1" applyFill="1" applyAlignment="1">
      <alignment/>
      <protection/>
    </xf>
    <xf numFmtId="0" fontId="0" fillId="0" borderId="0" xfId="21" applyFont="1" applyFill="1" applyAlignment="1">
      <alignment/>
      <protection/>
    </xf>
    <xf numFmtId="0" fontId="0" fillId="0" borderId="0" xfId="18" applyFont="1" applyFill="1">
      <alignment/>
      <protection/>
    </xf>
    <xf numFmtId="4" fontId="0" fillId="0" borderId="0" xfId="21" applyNumberFormat="1" applyFont="1" applyFill="1" applyBorder="1" applyAlignment="1">
      <alignment/>
      <protection/>
    </xf>
    <xf numFmtId="2" fontId="0" fillId="0" borderId="0" xfId="21" applyNumberFormat="1" applyFont="1" applyFill="1" applyAlignment="1">
      <alignment/>
      <protection/>
    </xf>
    <xf numFmtId="0" fontId="0" fillId="0" borderId="9" xfId="21" applyFont="1" applyFill="1" applyBorder="1" applyAlignment="1">
      <alignment/>
      <protection/>
    </xf>
    <xf numFmtId="0" fontId="9" fillId="0" borderId="9" xfId="21" applyFont="1" applyFill="1" applyBorder="1" applyAlignment="1">
      <alignment/>
      <protection/>
    </xf>
    <xf numFmtId="4" fontId="18" fillId="0" borderId="9" xfId="21" applyNumberFormat="1" applyFont="1" applyFill="1" applyBorder="1" applyAlignment="1">
      <alignment/>
      <protection/>
    </xf>
    <xf numFmtId="0" fontId="18" fillId="0" borderId="9" xfId="21" applyFont="1" applyFill="1" applyBorder="1" applyAlignment="1">
      <alignment/>
      <protection/>
    </xf>
    <xf numFmtId="0" fontId="13" fillId="0" borderId="9" xfId="21" applyFont="1" applyFill="1" applyBorder="1" applyAlignment="1">
      <alignment/>
      <protection/>
    </xf>
    <xf numFmtId="4" fontId="9" fillId="0" borderId="9" xfId="21" applyNumberFormat="1" applyFont="1" applyFill="1" applyBorder="1" applyAlignment="1">
      <alignment/>
      <protection/>
    </xf>
    <xf numFmtId="2" fontId="9" fillId="0" borderId="9" xfId="21" applyNumberFormat="1" applyFont="1" applyFill="1" applyBorder="1" applyAlignment="1">
      <alignment/>
      <protection/>
    </xf>
    <xf numFmtId="0" fontId="9" fillId="0" borderId="0" xfId="21" applyFont="1" applyFill="1" applyBorder="1" applyAlignment="1">
      <alignment/>
      <protection/>
    </xf>
    <xf numFmtId="4" fontId="18" fillId="0" borderId="0" xfId="21" applyNumberFormat="1" applyFont="1" applyFill="1" applyBorder="1" applyAlignment="1">
      <alignment/>
      <protection/>
    </xf>
    <xf numFmtId="0" fontId="18" fillId="0" borderId="0" xfId="21" applyFont="1" applyFill="1" applyBorder="1" applyAlignment="1">
      <alignment/>
      <protection/>
    </xf>
    <xf numFmtId="0" fontId="13" fillId="0" borderId="0" xfId="21" applyFont="1" applyFill="1" applyBorder="1" applyAlignment="1">
      <alignment/>
      <protection/>
    </xf>
    <xf numFmtId="4" fontId="9" fillId="0" borderId="0" xfId="21" applyNumberFormat="1" applyFont="1" applyFill="1" applyBorder="1" applyAlignment="1">
      <alignment/>
      <protection/>
    </xf>
    <xf numFmtId="2" fontId="9" fillId="0" borderId="0" xfId="21" applyNumberFormat="1" applyFont="1" applyFill="1" applyBorder="1" applyAlignment="1">
      <alignment/>
      <protection/>
    </xf>
    <xf numFmtId="2" fontId="18" fillId="0" borderId="0" xfId="21" applyNumberFormat="1" applyFont="1" applyFill="1" applyBorder="1" applyAlignment="1">
      <alignment/>
      <protection/>
    </xf>
    <xf numFmtId="0" fontId="13" fillId="0" borderId="0" xfId="21" applyFont="1" applyFill="1" applyAlignment="1">
      <alignment/>
      <protection/>
    </xf>
    <xf numFmtId="4" fontId="18" fillId="0" borderId="0" xfId="21" applyNumberFormat="1" applyFont="1" applyFill="1" applyAlignment="1">
      <alignment/>
      <protection/>
    </xf>
    <xf numFmtId="0" fontId="18" fillId="0" borderId="0" xfId="21" applyFont="1" applyFill="1" applyAlignment="1">
      <alignment/>
      <protection/>
    </xf>
    <xf numFmtId="2" fontId="18" fillId="0" borderId="0" xfId="21" applyNumberFormat="1" applyFont="1" applyFill="1" applyAlignment="1">
      <alignment/>
      <protection/>
    </xf>
    <xf numFmtId="4" fontId="0" fillId="0" borderId="0" xfId="18" applyNumberFormat="1" applyFont="1" applyFill="1">
      <alignment/>
      <protection/>
    </xf>
    <xf numFmtId="4" fontId="0" fillId="0" borderId="0" xfId="19" applyNumberFormat="1" applyFill="1">
      <alignment/>
      <protection/>
    </xf>
    <xf numFmtId="0" fontId="9" fillId="2" borderId="0" xfId="20" applyFont="1" applyFill="1" applyAlignment="1">
      <alignment horizontal="center" vertical="top"/>
      <protection/>
    </xf>
    <xf numFmtId="0" fontId="18" fillId="2" borderId="0" xfId="21" applyFont="1" applyFill="1" applyAlignment="1">
      <alignment vertical="top"/>
      <protection/>
    </xf>
    <xf numFmtId="3" fontId="21" fillId="0" borderId="0" xfId="15" applyNumberFormat="1" applyFont="1" applyBorder="1" applyAlignment="1">
      <alignment horizontal="right"/>
      <protection/>
    </xf>
    <xf numFmtId="168" fontId="21" fillId="0" borderId="0" xfId="15" applyNumberFormat="1" applyFont="1" applyBorder="1" applyAlignment="1">
      <alignment horizontal="left"/>
      <protection/>
    </xf>
    <xf numFmtId="0" fontId="0" fillId="0" borderId="0" xfId="18" applyFont="1" applyFill="1" applyBorder="1">
      <alignment/>
      <protection/>
    </xf>
    <xf numFmtId="0" fontId="0" fillId="0" borderId="0" xfId="21" applyFont="1" applyFill="1" applyBorder="1" applyAlignment="1">
      <alignment/>
      <protection/>
    </xf>
    <xf numFmtId="2" fontId="0" fillId="0" borderId="0" xfId="21" applyNumberFormat="1" applyFont="1" applyFill="1" applyBorder="1" applyAlignment="1">
      <alignment/>
      <protection/>
    </xf>
    <xf numFmtId="4" fontId="22" fillId="0" borderId="0" xfId="15" applyNumberFormat="1" applyFont="1" applyBorder="1" applyAlignment="1">
      <alignment horizontal="center"/>
      <protection/>
    </xf>
    <xf numFmtId="4" fontId="2" fillId="0" borderId="5" xfId="15" applyNumberFormat="1" applyFont="1" applyFill="1" applyBorder="1">
      <alignment/>
      <protection/>
    </xf>
    <xf numFmtId="0" fontId="0" fillId="0" borderId="0" xfId="0" applyBorder="1" applyAlignment="1">
      <alignment horizontal="center"/>
    </xf>
    <xf numFmtId="0" fontId="0" fillId="0" borderId="0" xfId="18" applyFont="1" applyFill="1" applyBorder="1">
      <alignment/>
      <protection/>
    </xf>
    <xf numFmtId="0" fontId="3" fillId="2" borderId="10" xfId="15" applyNumberFormat="1" applyFont="1" applyFill="1" applyBorder="1" applyAlignment="1">
      <alignment horizontal="center" vertical="center"/>
      <protection/>
    </xf>
    <xf numFmtId="0" fontId="3" fillId="2" borderId="11" xfId="15" applyNumberFormat="1" applyFont="1" applyFill="1" applyBorder="1" applyAlignment="1">
      <alignment horizontal="center" vertical="center"/>
      <protection/>
    </xf>
    <xf numFmtId="0" fontId="18" fillId="2" borderId="0" xfId="21" applyFont="1" applyFill="1" applyAlignment="1">
      <alignment vertical="top" wrapText="1"/>
      <protection/>
    </xf>
    <xf numFmtId="0" fontId="2" fillId="2" borderId="12" xfId="15" applyNumberFormat="1" applyFont="1" applyFill="1" applyBorder="1" applyAlignment="1">
      <alignment horizontal="center"/>
      <protection/>
    </xf>
    <xf numFmtId="0" fontId="3" fillId="2" borderId="13" xfId="15" applyNumberFormat="1" applyFont="1" applyFill="1" applyBorder="1" applyAlignment="1">
      <alignment horizontal="right" vertical="top"/>
      <protection/>
    </xf>
    <xf numFmtId="0" fontId="4" fillId="2" borderId="13" xfId="15" applyNumberFormat="1" applyFont="1" applyFill="1" applyBorder="1" applyAlignment="1">
      <alignment horizontal="left" vertical="top"/>
      <protection/>
    </xf>
    <xf numFmtId="0" fontId="2" fillId="2" borderId="13" xfId="15" applyNumberFormat="1" applyFont="1" applyFill="1" applyBorder="1" applyAlignment="1">
      <alignment horizontal="center"/>
      <protection/>
    </xf>
    <xf numFmtId="4" fontId="2" fillId="2" borderId="13" xfId="15" applyNumberFormat="1" applyFont="1" applyFill="1" applyBorder="1" applyAlignment="1">
      <alignment horizontal="right"/>
      <protection/>
    </xf>
    <xf numFmtId="4" fontId="2" fillId="2" borderId="13" xfId="15" applyNumberFormat="1" applyFont="1" applyFill="1" applyBorder="1">
      <alignment/>
      <protection/>
    </xf>
    <xf numFmtId="4" fontId="2" fillId="2" borderId="14" xfId="15" applyNumberFormat="1" applyFont="1" applyFill="1" applyBorder="1">
      <alignment/>
      <protection/>
    </xf>
    <xf numFmtId="4" fontId="2" fillId="0" borderId="9" xfId="15" applyNumberFormat="1" applyFont="1" applyBorder="1">
      <alignment/>
      <protection/>
    </xf>
    <xf numFmtId="2" fontId="0" fillId="0" borderId="0" xfId="21" applyNumberFormat="1" applyFont="1" applyAlignment="1">
      <alignment/>
      <protection/>
    </xf>
    <xf numFmtId="168" fontId="0" fillId="0" borderId="0" xfId="0" applyNumberFormat="1" applyAlignment="1">
      <alignment/>
    </xf>
    <xf numFmtId="0" fontId="2" fillId="0" borderId="13" xfId="15" applyNumberFormat="1" applyFont="1" applyFill="1" applyBorder="1" applyAlignment="1">
      <alignment horizontal="center" vertical="top"/>
      <protection/>
    </xf>
    <xf numFmtId="0" fontId="8" fillId="0" borderId="13" xfId="0" applyFont="1" applyBorder="1" applyAlignment="1">
      <alignment vertical="top"/>
    </xf>
    <xf numFmtId="0" fontId="2" fillId="0" borderId="13" xfId="15" applyNumberFormat="1" applyFont="1" applyFill="1" applyBorder="1" applyAlignment="1">
      <alignment horizontal="center"/>
      <protection/>
    </xf>
    <xf numFmtId="4" fontId="2" fillId="0" borderId="13" xfId="15" applyNumberFormat="1" applyFont="1" applyFill="1" applyBorder="1" applyAlignment="1">
      <alignment/>
      <protection/>
    </xf>
    <xf numFmtId="4" fontId="2" fillId="0" borderId="13" xfId="15" applyNumberFormat="1" applyFont="1" applyFill="1" applyBorder="1" applyAlignment="1">
      <alignment horizontal="right"/>
      <protection/>
    </xf>
    <xf numFmtId="4" fontId="2" fillId="0" borderId="14" xfId="15" applyNumberFormat="1" applyFont="1" applyFill="1" applyBorder="1">
      <alignment/>
      <protection/>
    </xf>
    <xf numFmtId="0" fontId="0" fillId="0" borderId="0" xfId="21" applyFont="1" applyBorder="1" applyAlignment="1">
      <alignment wrapText="1"/>
      <protection/>
    </xf>
    <xf numFmtId="0" fontId="0" fillId="0" borderId="0" xfId="21" applyFont="1" applyBorder="1" applyAlignment="1">
      <alignment/>
      <protection/>
    </xf>
    <xf numFmtId="0" fontId="0" fillId="0" borderId="0" xfId="18" applyFont="1">
      <alignment/>
      <protection/>
    </xf>
    <xf numFmtId="4" fontId="0" fillId="0" borderId="0" xfId="21" applyNumberFormat="1" applyFont="1" applyBorder="1" applyAlignment="1">
      <alignment/>
      <protection/>
    </xf>
    <xf numFmtId="4" fontId="0" fillId="0" borderId="0" xfId="21" applyNumberFormat="1" applyFont="1" applyAlignment="1">
      <alignment/>
      <protection/>
    </xf>
    <xf numFmtId="0" fontId="0" fillId="0" borderId="0" xfId="21" applyFont="1" applyAlignment="1">
      <alignment/>
      <protection/>
    </xf>
    <xf numFmtId="0" fontId="0" fillId="0" borderId="0" xfId="18" applyFont="1">
      <alignment/>
      <protection/>
    </xf>
    <xf numFmtId="0" fontId="2" fillId="0" borderId="1" xfId="15" applyNumberFormat="1" applyFont="1" applyFill="1" applyBorder="1" applyAlignment="1">
      <alignment horizontal="center" vertical="top"/>
      <protection/>
    </xf>
    <xf numFmtId="0" fontId="2" fillId="0" borderId="1" xfId="15" applyNumberFormat="1" applyFont="1" applyFill="1" applyBorder="1" applyAlignment="1">
      <alignment horizontal="left" vertical="top" wrapText="1"/>
      <protection/>
    </xf>
    <xf numFmtId="0" fontId="2" fillId="0" borderId="1" xfId="15" applyNumberFormat="1" applyFont="1" applyFill="1" applyBorder="1" applyAlignment="1">
      <alignment horizontal="center"/>
      <protection/>
    </xf>
    <xf numFmtId="4" fontId="2" fillId="0" borderId="1" xfId="15" applyNumberFormat="1" applyFont="1" applyFill="1" applyBorder="1" applyAlignment="1">
      <alignment horizontal="right"/>
      <protection/>
    </xf>
    <xf numFmtId="0" fontId="2" fillId="0" borderId="1" xfId="15" applyNumberFormat="1" applyFont="1" applyFill="1" applyBorder="1" applyAlignment="1">
      <alignment horizontal="center" wrapText="1"/>
      <protection/>
    </xf>
    <xf numFmtId="4" fontId="2" fillId="0" borderId="1" xfId="15" applyNumberFormat="1" applyFont="1" applyFill="1" applyBorder="1" applyAlignment="1">
      <alignment/>
      <protection/>
    </xf>
    <xf numFmtId="4" fontId="2" fillId="0" borderId="7" xfId="15" applyNumberFormat="1" applyFont="1" applyFill="1" applyBorder="1">
      <alignment/>
      <protection/>
    </xf>
    <xf numFmtId="4" fontId="2" fillId="0" borderId="15" xfId="15" applyNumberFormat="1" applyFont="1" applyFill="1" applyBorder="1">
      <alignment/>
      <protection/>
    </xf>
    <xf numFmtId="4" fontId="2" fillId="0" borderId="11" xfId="15" applyNumberFormat="1" applyFont="1" applyFill="1" applyBorder="1">
      <alignment/>
      <protection/>
    </xf>
    <xf numFmtId="0" fontId="2" fillId="0" borderId="16" xfId="15" applyNumberFormat="1" applyFont="1" applyFill="1" applyBorder="1" applyAlignment="1">
      <alignment horizontal="center" vertical="top"/>
      <protection/>
    </xf>
    <xf numFmtId="0" fontId="8" fillId="0" borderId="16" xfId="0" applyFont="1" applyBorder="1" applyAlignment="1">
      <alignment vertical="top"/>
    </xf>
    <xf numFmtId="0" fontId="2" fillId="0" borderId="16" xfId="15" applyNumberFormat="1" applyFont="1" applyFill="1" applyBorder="1" applyAlignment="1">
      <alignment horizontal="center"/>
      <protection/>
    </xf>
    <xf numFmtId="4" fontId="2" fillId="0" borderId="16" xfId="15" applyNumberFormat="1" applyFont="1" applyFill="1" applyBorder="1" applyAlignment="1">
      <alignment/>
      <protection/>
    </xf>
    <xf numFmtId="4" fontId="2" fillId="0" borderId="16" xfId="15" applyNumberFormat="1" applyFont="1" applyFill="1" applyBorder="1" applyAlignment="1">
      <alignment horizontal="right"/>
      <protection/>
    </xf>
    <xf numFmtId="4" fontId="2" fillId="0" borderId="17" xfId="15" applyNumberFormat="1" applyFont="1" applyFill="1" applyBorder="1">
      <alignment/>
      <protection/>
    </xf>
    <xf numFmtId="0" fontId="2" fillId="0" borderId="0" xfId="15" applyNumberFormat="1" applyFont="1" applyFill="1" applyBorder="1" applyAlignment="1">
      <alignment horizontal="center" vertical="top"/>
      <protection/>
    </xf>
    <xf numFmtId="0" fontId="8" fillId="0" borderId="0" xfId="0" applyFont="1" applyBorder="1" applyAlignment="1">
      <alignment vertical="top"/>
    </xf>
    <xf numFmtId="4" fontId="2" fillId="0" borderId="18" xfId="15" applyNumberFormat="1" applyFont="1" applyFill="1" applyBorder="1">
      <alignment/>
      <protection/>
    </xf>
    <xf numFmtId="4" fontId="2" fillId="0" borderId="19" xfId="15" applyNumberFormat="1" applyFont="1" applyFill="1" applyBorder="1">
      <alignment/>
      <protection/>
    </xf>
    <xf numFmtId="0" fontId="2" fillId="0" borderId="15" xfId="15" applyNumberFormat="1" applyFont="1" applyFill="1" applyBorder="1" applyAlignment="1">
      <alignment horizontal="center"/>
      <protection/>
    </xf>
    <xf numFmtId="0" fontId="2" fillId="0" borderId="19" xfId="15" applyNumberFormat="1" applyFont="1" applyFill="1" applyBorder="1" applyAlignment="1">
      <alignment horizontal="center"/>
      <protection/>
    </xf>
    <xf numFmtId="0" fontId="2" fillId="0" borderId="11" xfId="15" applyNumberFormat="1" applyFont="1" applyFill="1" applyBorder="1" applyAlignment="1">
      <alignment horizontal="center"/>
      <protection/>
    </xf>
    <xf numFmtId="4" fontId="0" fillId="0" borderId="0" xfId="0" applyNumberFormat="1" applyAlignment="1">
      <alignment/>
    </xf>
    <xf numFmtId="0" fontId="2" fillId="0" borderId="1" xfId="15" applyNumberFormat="1" applyFont="1" applyFill="1" applyBorder="1" applyAlignment="1">
      <alignment horizontal="center" vertical="top" wrapText="1"/>
      <protection/>
    </xf>
    <xf numFmtId="0" fontId="2" fillId="0" borderId="1" xfId="15" applyNumberFormat="1" applyFont="1" applyFill="1" applyBorder="1" applyAlignment="1">
      <alignment horizontal="center" vertical="top" wrapText="1"/>
      <protection/>
    </xf>
    <xf numFmtId="4" fontId="2" fillId="0" borderId="20" xfId="15" applyNumberFormat="1" applyFont="1" applyBorder="1" applyAlignment="1">
      <alignment horizontal="left" vertical="center"/>
      <protection/>
    </xf>
    <xf numFmtId="4" fontId="2" fillId="0" borderId="21" xfId="15" applyNumberFormat="1" applyFont="1" applyBorder="1" applyAlignment="1">
      <alignment vertical="center"/>
      <protection/>
    </xf>
    <xf numFmtId="4" fontId="2" fillId="0" borderId="4" xfId="15" applyNumberFormat="1" applyFont="1" applyBorder="1" applyAlignment="1">
      <alignment vertical="center"/>
      <protection/>
    </xf>
    <xf numFmtId="4" fontId="3" fillId="0" borderId="22" xfId="15" applyNumberFormat="1" applyFont="1" applyBorder="1" applyAlignment="1">
      <alignment vertical="center"/>
      <protection/>
    </xf>
    <xf numFmtId="0" fontId="22" fillId="0" borderId="0" xfId="15" applyNumberFormat="1" applyFont="1" applyBorder="1" applyAlignment="1">
      <alignment horizontal="left"/>
      <protection/>
    </xf>
    <xf numFmtId="0" fontId="17" fillId="0" borderId="0" xfId="20" applyFont="1" applyFill="1" applyAlignment="1">
      <alignment horizontal="right"/>
      <protection/>
    </xf>
    <xf numFmtId="0" fontId="24" fillId="0" borderId="0" xfId="16" applyAlignment="1">
      <alignment vertical="top"/>
      <protection/>
    </xf>
    <xf numFmtId="0" fontId="23" fillId="0" borderId="0" xfId="16" applyFont="1" applyAlignment="1">
      <alignment horizontal="left" vertical="top" wrapText="1"/>
      <protection/>
    </xf>
    <xf numFmtId="0" fontId="24" fillId="0" borderId="0" xfId="16">
      <alignment/>
      <protection/>
    </xf>
    <xf numFmtId="0" fontId="23" fillId="0" borderId="0" xfId="16" applyFont="1" applyAlignment="1">
      <alignment vertical="top"/>
      <protection/>
    </xf>
    <xf numFmtId="4" fontId="25" fillId="0" borderId="0" xfId="17" applyNumberFormat="1" applyFont="1" applyAlignment="1">
      <alignment horizontal="left" vertical="top" wrapText="1"/>
      <protection/>
    </xf>
    <xf numFmtId="0" fontId="25" fillId="0" borderId="0" xfId="17" applyFont="1" applyAlignment="1">
      <alignment horizontal="left" vertical="top" wrapText="1"/>
      <protection/>
    </xf>
    <xf numFmtId="4" fontId="23" fillId="0" borderId="0" xfId="16" applyNumberFormat="1" applyFont="1" applyAlignment="1">
      <alignment horizontal="left" vertical="top" wrapText="1"/>
      <protection/>
    </xf>
    <xf numFmtId="0" fontId="23" fillId="3" borderId="0" xfId="16" applyFont="1" applyFill="1" applyAlignment="1">
      <alignment vertical="top"/>
      <protection/>
    </xf>
    <xf numFmtId="4" fontId="23" fillId="3" borderId="0" xfId="16" applyNumberFormat="1" applyFont="1" applyFill="1" applyAlignment="1">
      <alignment horizontal="left" vertical="top" wrapText="1"/>
      <protection/>
    </xf>
    <xf numFmtId="9" fontId="25" fillId="0" borderId="0" xfId="16" applyNumberFormat="1" applyFont="1" applyAlignment="1">
      <alignment horizontal="left" vertical="top" wrapText="1"/>
      <protection/>
    </xf>
    <xf numFmtId="0" fontId="25" fillId="0" borderId="0" xfId="16" applyFont="1" applyAlignment="1">
      <alignment horizontal="left" vertical="top" wrapText="1"/>
      <protection/>
    </xf>
    <xf numFmtId="0" fontId="24" fillId="0" borderId="0" xfId="16" applyAlignment="1">
      <alignment horizontal="left" vertical="top" wrapText="1"/>
      <protection/>
    </xf>
    <xf numFmtId="4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 quotePrefix="1">
      <alignment/>
    </xf>
    <xf numFmtId="9" fontId="2" fillId="0" borderId="8" xfId="15" applyNumberFormat="1" applyFont="1" applyBorder="1" applyAlignment="1">
      <alignment horizontal="left" vertical="center"/>
      <protection/>
    </xf>
    <xf numFmtId="4" fontId="3" fillId="0" borderId="0" xfId="15" applyNumberFormat="1" applyFont="1" applyBorder="1" applyAlignment="1">
      <alignment/>
      <protection/>
    </xf>
    <xf numFmtId="4" fontId="2" fillId="0" borderId="13" xfId="15" applyNumberFormat="1" applyFont="1" applyFill="1" applyBorder="1">
      <alignment/>
      <protection/>
    </xf>
    <xf numFmtId="0" fontId="2" fillId="0" borderId="9" xfId="15" applyNumberFormat="1" applyFont="1" applyBorder="1" applyAlignment="1">
      <alignment vertical="center"/>
      <protection/>
    </xf>
    <xf numFmtId="0" fontId="2" fillId="0" borderId="9" xfId="15" applyNumberFormat="1" applyFont="1" applyBorder="1" applyAlignment="1">
      <alignment vertical="top"/>
      <protection/>
    </xf>
    <xf numFmtId="0" fontId="2" fillId="0" borderId="9" xfId="15" applyNumberFormat="1" applyFont="1" applyBorder="1" applyAlignment="1">
      <alignment vertical="top" wrapText="1"/>
      <protection/>
    </xf>
    <xf numFmtId="4" fontId="2" fillId="0" borderId="9" xfId="15" applyNumberFormat="1" applyFont="1" applyBorder="1" applyAlignment="1">
      <alignment vertical="center"/>
      <protection/>
    </xf>
    <xf numFmtId="0" fontId="7" fillId="0" borderId="0" xfId="0" applyFont="1" applyAlignment="1">
      <alignment/>
    </xf>
    <xf numFmtId="4" fontId="22" fillId="0" borderId="0" xfId="15" applyNumberFormat="1" applyFont="1" applyBorder="1">
      <alignment/>
      <protection/>
    </xf>
    <xf numFmtId="168" fontId="3" fillId="0" borderId="0" xfId="15" applyNumberFormat="1" applyFont="1" applyBorder="1" applyAlignment="1">
      <alignment/>
      <protection/>
    </xf>
    <xf numFmtId="0" fontId="27" fillId="0" borderId="0" xfId="15" applyNumberFormat="1" applyFont="1" applyBorder="1" applyAlignment="1">
      <alignment horizontal="center"/>
      <protection/>
    </xf>
    <xf numFmtId="4" fontId="27" fillId="0" borderId="0" xfId="15" applyNumberFormat="1" applyFont="1" applyBorder="1" applyAlignment="1">
      <alignment horizontal="center"/>
      <protection/>
    </xf>
    <xf numFmtId="0" fontId="27" fillId="0" borderId="0" xfId="15" applyNumberFormat="1" applyFont="1" applyBorder="1" applyAlignment="1">
      <alignment horizontal="center" vertical="center"/>
      <protection/>
    </xf>
    <xf numFmtId="0" fontId="28" fillId="0" borderId="0" xfId="0" applyFont="1" applyAlignment="1">
      <alignment wrapText="1"/>
    </xf>
    <xf numFmtId="193" fontId="0" fillId="0" borderId="1" xfId="0" applyNumberFormat="1" applyBorder="1" applyAlignment="1">
      <alignment/>
    </xf>
    <xf numFmtId="196" fontId="0" fillId="0" borderId="1" xfId="0" applyNumberFormat="1" applyBorder="1" applyAlignment="1">
      <alignment/>
    </xf>
    <xf numFmtId="4" fontId="2" fillId="3" borderId="1" xfId="15" applyNumberFormat="1" applyFont="1" applyFill="1" applyBorder="1" applyAlignment="1">
      <alignment horizontal="right"/>
      <protection/>
    </xf>
    <xf numFmtId="4" fontId="2" fillId="3" borderId="1" xfId="15" applyNumberFormat="1" applyFont="1" applyFill="1" applyBorder="1" applyAlignment="1">
      <alignment/>
      <protection/>
    </xf>
    <xf numFmtId="4" fontId="0" fillId="0" borderId="0" xfId="18" applyNumberFormat="1" applyFont="1" applyFill="1" applyAlignment="1">
      <alignment horizontal="center"/>
      <protection/>
    </xf>
    <xf numFmtId="0" fontId="0" fillId="0" borderId="0" xfId="18" applyFont="1" applyFill="1" applyAlignment="1">
      <alignment horizontal="center"/>
      <protection/>
    </xf>
    <xf numFmtId="4" fontId="0" fillId="0" borderId="0" xfId="21" applyNumberFormat="1" applyFont="1" applyFill="1" applyAlignment="1">
      <alignment horizontal="center"/>
      <protection/>
    </xf>
    <xf numFmtId="2" fontId="0" fillId="0" borderId="0" xfId="18" applyNumberFormat="1" applyFont="1">
      <alignment/>
      <protection/>
    </xf>
    <xf numFmtId="4" fontId="0" fillId="0" borderId="0" xfId="18" applyNumberFormat="1" applyFont="1" applyFill="1" applyAlignment="1">
      <alignment horizontal="center"/>
      <protection/>
    </xf>
    <xf numFmtId="4" fontId="0" fillId="0" borderId="0" xfId="21" applyNumberFormat="1" applyFont="1" applyAlignment="1">
      <alignment horizontal="center"/>
      <protection/>
    </xf>
    <xf numFmtId="4" fontId="0" fillId="0" borderId="0" xfId="18" applyNumberFormat="1" applyFont="1">
      <alignment/>
      <protection/>
    </xf>
    <xf numFmtId="4" fontId="0" fillId="0" borderId="0" xfId="21" applyNumberFormat="1" applyFont="1" applyFill="1" applyBorder="1" applyAlignment="1">
      <alignment horizontal="center"/>
      <protection/>
    </xf>
    <xf numFmtId="2" fontId="0" fillId="0" borderId="0" xfId="18" applyNumberFormat="1" applyFont="1" applyFill="1">
      <alignment/>
      <protection/>
    </xf>
    <xf numFmtId="4" fontId="0" fillId="0" borderId="0" xfId="18" applyNumberFormat="1" applyFont="1" applyFill="1">
      <alignment/>
      <protection/>
    </xf>
    <xf numFmtId="9" fontId="0" fillId="0" borderId="0" xfId="21" applyNumberFormat="1" applyFont="1" applyFill="1" applyAlignment="1">
      <alignment/>
      <protection/>
    </xf>
    <xf numFmtId="0" fontId="0" fillId="0" borderId="13" xfId="21" applyFont="1" applyFill="1" applyBorder="1" applyAlignment="1">
      <alignment/>
      <protection/>
    </xf>
    <xf numFmtId="0" fontId="0" fillId="0" borderId="13" xfId="18" applyFont="1" applyFill="1" applyBorder="1">
      <alignment/>
      <protection/>
    </xf>
    <xf numFmtId="2" fontId="0" fillId="0" borderId="13" xfId="18" applyNumberFormat="1" applyFont="1" applyFill="1" applyBorder="1">
      <alignment/>
      <protection/>
    </xf>
    <xf numFmtId="4" fontId="0" fillId="0" borderId="13" xfId="21" applyNumberFormat="1" applyFont="1" applyFill="1" applyBorder="1" applyAlignment="1">
      <alignment horizontal="center"/>
      <protection/>
    </xf>
    <xf numFmtId="2" fontId="0" fillId="0" borderId="13" xfId="21" applyNumberFormat="1" applyFont="1" applyFill="1" applyBorder="1" applyAlignment="1">
      <alignment/>
      <protection/>
    </xf>
    <xf numFmtId="4" fontId="0" fillId="0" borderId="13" xfId="21" applyNumberFormat="1" applyFont="1" applyFill="1" applyBorder="1" applyAlignment="1">
      <alignment/>
      <protection/>
    </xf>
    <xf numFmtId="0" fontId="0" fillId="0" borderId="13" xfId="18" applyFont="1" applyBorder="1">
      <alignment/>
      <protection/>
    </xf>
    <xf numFmtId="4" fontId="0" fillId="0" borderId="13" xfId="18" applyNumberFormat="1" applyFont="1" applyFill="1" applyBorder="1">
      <alignment/>
      <protection/>
    </xf>
    <xf numFmtId="2" fontId="0" fillId="0" borderId="0" xfId="18" applyNumberFormat="1" applyFont="1" applyFill="1" applyBorder="1">
      <alignment/>
      <protection/>
    </xf>
    <xf numFmtId="0" fontId="0" fillId="0" borderId="0" xfId="18" applyFont="1" applyBorder="1">
      <alignment/>
      <protection/>
    </xf>
    <xf numFmtId="4" fontId="0" fillId="0" borderId="0" xfId="18" applyNumberFormat="1" applyFont="1" applyFill="1" applyBorder="1">
      <alignment/>
      <protection/>
    </xf>
    <xf numFmtId="4" fontId="2" fillId="0" borderId="23" xfId="15" applyNumberFormat="1" applyFont="1" applyBorder="1" applyAlignment="1">
      <alignment horizontal="left" vertical="center"/>
      <protection/>
    </xf>
    <xf numFmtId="4" fontId="2" fillId="0" borderId="3" xfId="15" applyNumberFormat="1" applyFont="1" applyBorder="1" applyAlignment="1">
      <alignment horizontal="left" vertical="center"/>
      <protection/>
    </xf>
    <xf numFmtId="4" fontId="3" fillId="0" borderId="24" xfId="15" applyNumberFormat="1" applyFont="1" applyBorder="1" applyAlignment="1">
      <alignment horizontal="left" vertical="center"/>
      <protection/>
    </xf>
    <xf numFmtId="4" fontId="3" fillId="0" borderId="25" xfId="15" applyNumberFormat="1" applyFont="1" applyBorder="1" applyAlignment="1">
      <alignment horizontal="left" vertical="center"/>
      <protection/>
    </xf>
    <xf numFmtId="4" fontId="2" fillId="0" borderId="26" xfId="15" applyNumberFormat="1" applyFont="1" applyBorder="1" applyAlignment="1">
      <alignment horizontal="left" vertical="center"/>
      <protection/>
    </xf>
    <xf numFmtId="4" fontId="2" fillId="0" borderId="1" xfId="15" applyNumberFormat="1" applyFont="1" applyBorder="1" applyAlignment="1">
      <alignment horizontal="left" vertical="center"/>
      <protection/>
    </xf>
    <xf numFmtId="4" fontId="2" fillId="0" borderId="27" xfId="15" applyNumberFormat="1" applyFont="1" applyBorder="1" applyAlignment="1">
      <alignment horizontal="left" vertical="center"/>
      <protection/>
    </xf>
    <xf numFmtId="4" fontId="2" fillId="0" borderId="11" xfId="15" applyNumberFormat="1" applyFont="1" applyBorder="1" applyAlignment="1">
      <alignment horizontal="left" vertical="center"/>
      <protection/>
    </xf>
    <xf numFmtId="4" fontId="3" fillId="2" borderId="3" xfId="15" applyNumberFormat="1" applyFont="1" applyFill="1" applyBorder="1" applyAlignment="1">
      <alignment horizontal="center" vertical="center" wrapText="1"/>
      <protection/>
    </xf>
    <xf numFmtId="0" fontId="0" fillId="2" borderId="3" xfId="0" applyFont="1" applyFill="1" applyBorder="1" applyAlignment="1">
      <alignment horizontal="center" vertical="center" wrapText="1"/>
    </xf>
    <xf numFmtId="0" fontId="3" fillId="2" borderId="3" xfId="15" applyNumberFormat="1" applyFont="1" applyFill="1" applyBorder="1" applyAlignment="1">
      <alignment horizontal="center" vertical="center" wrapText="1"/>
      <protection/>
    </xf>
    <xf numFmtId="0" fontId="7" fillId="2" borderId="1" xfId="0" applyFont="1" applyFill="1" applyBorder="1" applyAlignment="1">
      <alignment horizontal="center" vertical="center" wrapText="1"/>
    </xf>
    <xf numFmtId="0" fontId="3" fillId="2" borderId="3" xfId="15" applyNumberFormat="1" applyFont="1" applyFill="1" applyBorder="1" applyAlignment="1">
      <alignment horizontal="center" vertical="center" wrapText="1"/>
      <protection/>
    </xf>
    <xf numFmtId="0" fontId="0" fillId="2" borderId="1" xfId="0" applyFill="1" applyBorder="1" applyAlignment="1">
      <alignment horizontal="center" vertical="center" wrapText="1"/>
    </xf>
    <xf numFmtId="168" fontId="3" fillId="0" borderId="0" xfId="15" applyNumberFormat="1" applyFont="1" applyBorder="1" applyAlignment="1">
      <alignment horizontal="left"/>
      <protection/>
    </xf>
    <xf numFmtId="4" fontId="3" fillId="2" borderId="1" xfId="15" applyNumberFormat="1" applyFont="1" applyFill="1" applyBorder="1" applyAlignment="1">
      <alignment horizontal="center" vertical="center" wrapText="1"/>
      <protection/>
    </xf>
    <xf numFmtId="4" fontId="3" fillId="2" borderId="3" xfId="15" applyNumberFormat="1" applyFont="1" applyFill="1" applyBorder="1" applyAlignment="1">
      <alignment horizontal="center" vertical="center" wrapText="1"/>
      <protection/>
    </xf>
    <xf numFmtId="0" fontId="0" fillId="2" borderId="1" xfId="0" applyFont="1" applyFill="1" applyBorder="1" applyAlignment="1">
      <alignment horizontal="center" vertical="center" wrapText="1"/>
    </xf>
    <xf numFmtId="0" fontId="18" fillId="2" borderId="0" xfId="21" applyFont="1" applyFill="1" applyAlignment="1">
      <alignment vertical="top" wrapText="1"/>
      <protection/>
    </xf>
    <xf numFmtId="0" fontId="0" fillId="4" borderId="28" xfId="0" applyFont="1" applyFill="1" applyBorder="1" applyAlignment="1">
      <alignment vertical="top" wrapText="1"/>
    </xf>
    <xf numFmtId="0" fontId="0" fillId="4" borderId="29" xfId="0" applyFont="1" applyFill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0" fontId="0" fillId="0" borderId="6" xfId="0" applyFont="1" applyBorder="1" applyAlignment="1">
      <alignment wrapText="1"/>
    </xf>
    <xf numFmtId="0" fontId="0" fillId="0" borderId="6" xfId="0" applyFont="1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wrapText="1"/>
    </xf>
    <xf numFmtId="0" fontId="0" fillId="0" borderId="31" xfId="0" applyFont="1" applyBorder="1" applyAlignment="1">
      <alignment wrapText="1"/>
    </xf>
    <xf numFmtId="4" fontId="0" fillId="0" borderId="31" xfId="0" applyNumberFormat="1" applyFont="1" applyBorder="1" applyAlignment="1">
      <alignment horizontal="right" wrapText="1"/>
    </xf>
    <xf numFmtId="0" fontId="0" fillId="0" borderId="31" xfId="0" applyFont="1" applyBorder="1" applyAlignment="1">
      <alignment horizontal="right" wrapText="1"/>
    </xf>
    <xf numFmtId="4" fontId="9" fillId="0" borderId="31" xfId="0" applyNumberFormat="1" applyFont="1" applyBorder="1" applyAlignment="1">
      <alignment horizontal="right" wrapText="1"/>
    </xf>
    <xf numFmtId="0" fontId="9" fillId="0" borderId="31" xfId="0" applyFont="1" applyBorder="1" applyAlignment="1">
      <alignment horizontal="center" wrapText="1"/>
    </xf>
    <xf numFmtId="0" fontId="9" fillId="0" borderId="33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wrapText="1"/>
    </xf>
    <xf numFmtId="4" fontId="0" fillId="0" borderId="29" xfId="0" applyNumberFormat="1" applyFont="1" applyBorder="1" applyAlignment="1">
      <alignment horizontal="right" wrapText="1"/>
    </xf>
    <xf numFmtId="0" fontId="0" fillId="0" borderId="29" xfId="0" applyFont="1" applyBorder="1" applyAlignment="1">
      <alignment horizontal="right" wrapText="1"/>
    </xf>
  </cellXfs>
  <cellStyles count="15">
    <cellStyle name="Normal" xfId="0"/>
    <cellStyle name="Normal_NEOPRoMEL" xfId="15"/>
    <cellStyle name="Βασικό_1η ΕΝΤΟΛΗ ΠΛΗΡΩΜΗΣ-ΑΣΦΑΛΤΟΣΤΡΩΣΗ ΧΩΡΩΝ ΣΤΑΘΜΕΥΣΗΣ" xfId="16"/>
    <cellStyle name="Βασικό_1η ΕΝΤΟΛΗ ΠΛΗΡΩΜΗΣ-ΒΕΛΤ.ΑΓΡ. ΔΡΟΜΩΝ (ΣΠΗΛΑΙΟ-ΑΓ. ΒΑΣΙΛΕΙΟΣ)" xfId="17"/>
    <cellStyle name="Βασικό_3η Αναλυτική Επιμέτρηση-ΒΕΛΤΙΩΣΗ ΚΕΝΤΡΙΚΟΥ ΔΡΟΜΟΥ Δ.Δ. ΡΑΦΤΑΝΑΙΩΝ" xfId="18"/>
    <cellStyle name="Βασικό_Αναλυτική Επιμέτρηση-ΒΕΛΤΙΩΣΗ ΕΣΩΤΕΡΙΚΗΣ ΟΔΟΠΟΙΙΑΣ ΔΔ ΡΑΦΤΑΝΑΙΩΝ" xfId="19"/>
    <cellStyle name="Βασικό_Επιμέτρηση Τεχνικών Σωληνωτών-ΒΕΛΤ.ΑΓΡ. ΔΡΟΜΩΝ (ΣΠΗΛΑΙΟ-ΑΓ. ΒΑΣΙΛΕΙΟΣ)-1" xfId="20"/>
    <cellStyle name="Βασικό_Φύλλο1" xfId="21"/>
    <cellStyle name="Comma" xfId="22"/>
    <cellStyle name="Comma [0]" xfId="23"/>
    <cellStyle name="Currency" xfId="24"/>
    <cellStyle name="Currency [0]" xfId="25"/>
    <cellStyle name="Percent" xfId="26"/>
    <cellStyle name="Hyperlink" xfId="27"/>
    <cellStyle name="Followed 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17;&#960;&#953;&#956;&#941;&#964;&#961;&#951;&#963;&#951;%20&#932;&#949;&#967;&#957;&#953;&#954;&#974;&#957;%20&#931;&#969;&#955;&#951;&#957;&#969;&#964;&#974;&#9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ΣΩΛΗΝΩΤΟ Φ1000-ΒΙΓΛΑ-ΣΤΕΦΑΝΙ"/>
      <sheetName val="1.ΣΩΛΗΝΩΤΟ Φ800-ΒΙΓΛΑ-ΣΤΕΦΑ (2)"/>
      <sheetName val="2.ΣΩΛΗΝΩΤΟ Φ800-ΒΙΓΛΑ-ΜΠΕΗ"/>
      <sheetName val="3.ΣΩΛΗΝΩΤΟ Φ1000-ΑΓΟΡΑΣΙΑ-ΓΗΠΕΔ"/>
      <sheetName val="3.ΣΩΛΗΝΩΤΟ Φ800-ΑΓΟΡΑΣΙΑ (2)"/>
      <sheetName val="4.ΣΩΛΗΝΩΤΟ Φ1000-ΑΓΟΡΑΣΙΑ"/>
      <sheetName val="5.ΣΩΛΗΝΩΤΟ Φ800-ΑΓΟΡΑΣΙΑ-ΠΛΑΚΟΥ"/>
      <sheetName val="6.ΣΩΛΗΝΩΤΟ Φ800-ΠΑΛΑΙΟΚΑΤΟΥΝΟ"/>
    </sheetNames>
    <sheetDataSet>
      <sheetData sheetId="0">
        <row r="143">
          <cell r="I143">
            <v>35.536</v>
          </cell>
        </row>
        <row r="144">
          <cell r="I144">
            <v>1.9039999999999997</v>
          </cell>
        </row>
        <row r="145">
          <cell r="I145">
            <v>8.5085</v>
          </cell>
        </row>
        <row r="146">
          <cell r="I146">
            <v>4.345680000000001</v>
          </cell>
        </row>
        <row r="147">
          <cell r="I147">
            <v>2.8011500000000003</v>
          </cell>
        </row>
        <row r="148">
          <cell r="I148">
            <v>47.979264</v>
          </cell>
        </row>
        <row r="149">
          <cell r="I149">
            <v>7</v>
          </cell>
        </row>
      </sheetData>
      <sheetData sheetId="2">
        <row r="143">
          <cell r="I143">
            <v>29.648</v>
          </cell>
        </row>
        <row r="144">
          <cell r="I144">
            <v>1.106000000000001</v>
          </cell>
        </row>
        <row r="145">
          <cell r="I145">
            <v>4.661</v>
          </cell>
        </row>
        <row r="146">
          <cell r="I146">
            <v>6.372000000000001</v>
          </cell>
        </row>
        <row r="147">
          <cell r="I147">
            <v>2.56625</v>
          </cell>
        </row>
        <row r="148">
          <cell r="I148">
            <v>43.98719999999999</v>
          </cell>
        </row>
        <row r="149">
          <cell r="I149">
            <v>5</v>
          </cell>
        </row>
      </sheetData>
      <sheetData sheetId="3">
        <row r="143">
          <cell r="I143">
            <v>46.096000000000004</v>
          </cell>
        </row>
        <row r="144">
          <cell r="I144">
            <v>0.944</v>
          </cell>
        </row>
        <row r="145">
          <cell r="I145">
            <v>4.2185</v>
          </cell>
        </row>
        <row r="146">
          <cell r="I146">
            <v>14.845680000000002</v>
          </cell>
        </row>
        <row r="147">
          <cell r="I147">
            <v>2.63865</v>
          </cell>
        </row>
        <row r="148">
          <cell r="I148">
            <v>45.483264</v>
          </cell>
        </row>
        <row r="149">
          <cell r="I149">
            <v>4</v>
          </cell>
        </row>
      </sheetData>
      <sheetData sheetId="5">
        <row r="143">
          <cell r="I143">
            <v>65.836</v>
          </cell>
        </row>
        <row r="144">
          <cell r="I144">
            <v>1.9039999999999997</v>
          </cell>
        </row>
        <row r="145">
          <cell r="I145">
            <v>8.5085</v>
          </cell>
        </row>
        <row r="146">
          <cell r="I146">
            <v>21.22656</v>
          </cell>
        </row>
        <row r="147">
          <cell r="I147">
            <v>2.63865</v>
          </cell>
        </row>
        <row r="148">
          <cell r="I148">
            <v>45.483264</v>
          </cell>
        </row>
        <row r="149">
          <cell r="I149">
            <v>7</v>
          </cell>
        </row>
      </sheetData>
      <sheetData sheetId="6">
        <row r="143">
          <cell r="I143">
            <v>28.775000000000002</v>
          </cell>
        </row>
        <row r="144">
          <cell r="I144">
            <v>1.17</v>
          </cell>
        </row>
        <row r="145">
          <cell r="I145">
            <v>4.563</v>
          </cell>
        </row>
        <row r="146">
          <cell r="I146">
            <v>6.372000000000001</v>
          </cell>
        </row>
        <row r="147">
          <cell r="I147">
            <v>2.4075</v>
          </cell>
        </row>
        <row r="148">
          <cell r="I148">
            <v>41.16479999999999</v>
          </cell>
        </row>
        <row r="149">
          <cell r="I149">
            <v>5</v>
          </cell>
        </row>
      </sheetData>
      <sheetData sheetId="7">
        <row r="143">
          <cell r="I143">
            <v>23.795</v>
          </cell>
        </row>
        <row r="144">
          <cell r="I144">
            <v>1.17</v>
          </cell>
        </row>
        <row r="145">
          <cell r="I145">
            <v>4.563</v>
          </cell>
        </row>
        <row r="146">
          <cell r="I146">
            <v>3.7785</v>
          </cell>
        </row>
        <row r="147">
          <cell r="I147">
            <v>2.6475000000000004</v>
          </cell>
        </row>
        <row r="148">
          <cell r="I148">
            <v>45.23519999999999</v>
          </cell>
        </row>
        <row r="149">
          <cell r="I149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workbookViewId="0" topLeftCell="A1">
      <selection activeCell="B25" sqref="B25"/>
    </sheetView>
  </sheetViews>
  <sheetFormatPr defaultColWidth="9.140625" defaultRowHeight="12.75"/>
  <cols>
    <col min="1" max="1" width="44.140625" style="171" customWidth="1"/>
    <col min="2" max="2" width="40.00390625" style="182" bestFit="1" customWidth="1"/>
    <col min="3" max="16384" width="9.140625" style="173" customWidth="1"/>
  </cols>
  <sheetData>
    <row r="1" ht="12.75">
      <c r="B1" s="172" t="s">
        <v>53</v>
      </c>
    </row>
    <row r="2" ht="12.75">
      <c r="B2" s="172"/>
    </row>
    <row r="3" spans="1:2" ht="12.75">
      <c r="A3" s="174" t="s">
        <v>73</v>
      </c>
      <c r="B3" s="175" t="s">
        <v>15</v>
      </c>
    </row>
    <row r="4" spans="1:2" ht="12.75">
      <c r="A4" s="174" t="s">
        <v>74</v>
      </c>
      <c r="B4" s="175" t="s">
        <v>82</v>
      </c>
    </row>
    <row r="5" spans="1:2" ht="12.75">
      <c r="A5" s="174" t="s">
        <v>75</v>
      </c>
      <c r="B5" s="175" t="s">
        <v>83</v>
      </c>
    </row>
    <row r="6" spans="1:2" ht="12.75">
      <c r="A6" s="174" t="s">
        <v>76</v>
      </c>
      <c r="B6" s="175" t="s">
        <v>80</v>
      </c>
    </row>
    <row r="7" spans="1:2" ht="12.75">
      <c r="A7" s="174" t="s">
        <v>54</v>
      </c>
      <c r="B7" s="175" t="s">
        <v>169</v>
      </c>
    </row>
    <row r="8" spans="1:2" ht="12.75">
      <c r="A8" s="174" t="s">
        <v>55</v>
      </c>
      <c r="B8" s="175" t="s">
        <v>170</v>
      </c>
    </row>
    <row r="9" spans="1:2" ht="12.75">
      <c r="A9" s="174" t="s">
        <v>56</v>
      </c>
      <c r="B9" s="175" t="s">
        <v>171</v>
      </c>
    </row>
    <row r="10" spans="1:2" ht="12.75">
      <c r="A10" s="174" t="s">
        <v>57</v>
      </c>
      <c r="B10" s="175"/>
    </row>
    <row r="11" spans="1:2" ht="12.75">
      <c r="A11" s="174" t="s">
        <v>58</v>
      </c>
      <c r="B11" s="176"/>
    </row>
    <row r="12" spans="1:2" ht="12.75">
      <c r="A12" s="174" t="s">
        <v>59</v>
      </c>
      <c r="B12" s="177">
        <f>ΠΡΟΥΠΟΛΟΓΙΣΜΟΣ!I221</f>
        <v>50000</v>
      </c>
    </row>
    <row r="13" spans="1:2" ht="12.75">
      <c r="A13" s="178" t="s">
        <v>60</v>
      </c>
      <c r="B13" s="177">
        <f>ΠΡΟΥΠΟΛΟΓΙΣΜΟΣ!I220</f>
        <v>9349.59</v>
      </c>
    </row>
    <row r="14" spans="1:2" ht="12.75">
      <c r="A14" s="178" t="s">
        <v>61</v>
      </c>
      <c r="B14" s="177">
        <f>ΠΡΟΥΠΟΛΟΓΙΣΜΟΣ!I218</f>
        <v>243.42</v>
      </c>
    </row>
    <row r="15" spans="1:2" ht="12.75">
      <c r="A15" s="178" t="s">
        <v>62</v>
      </c>
      <c r="B15" s="179">
        <f>B12-B13-B14</f>
        <v>40406.990000000005</v>
      </c>
    </row>
    <row r="16" spans="1:2" ht="12.75">
      <c r="A16" s="178" t="s">
        <v>63</v>
      </c>
      <c r="B16" s="179">
        <f>B15*0.05</f>
        <v>2020.3495000000003</v>
      </c>
    </row>
    <row r="17" spans="1:2" ht="12.75">
      <c r="A17" s="174" t="s">
        <v>64</v>
      </c>
      <c r="B17" s="180">
        <v>0.18</v>
      </c>
    </row>
    <row r="18" spans="1:2" ht="12.75">
      <c r="A18" s="174" t="s">
        <v>70</v>
      </c>
      <c r="B18" s="180">
        <v>0.23</v>
      </c>
    </row>
    <row r="19" spans="1:2" ht="12.75">
      <c r="A19" s="174" t="s">
        <v>77</v>
      </c>
      <c r="B19" s="181" t="s">
        <v>173</v>
      </c>
    </row>
    <row r="20" spans="1:2" ht="12.75">
      <c r="A20" s="174" t="s">
        <v>65</v>
      </c>
      <c r="B20" s="181" t="s">
        <v>50</v>
      </c>
    </row>
    <row r="21" spans="1:2" ht="12.75">
      <c r="A21" s="174" t="s">
        <v>66</v>
      </c>
      <c r="B21" s="181" t="s">
        <v>49</v>
      </c>
    </row>
    <row r="22" spans="1:2" ht="12.75">
      <c r="A22" s="174" t="s">
        <v>78</v>
      </c>
      <c r="B22" s="181"/>
    </row>
    <row r="23" spans="1:2" ht="12.75">
      <c r="A23" s="174" t="s">
        <v>67</v>
      </c>
      <c r="B23" s="181"/>
    </row>
    <row r="24" spans="1:2" ht="12.75">
      <c r="A24" s="174" t="s">
        <v>66</v>
      </c>
      <c r="B24" s="181"/>
    </row>
    <row r="25" spans="1:2" ht="12.75">
      <c r="A25" s="174" t="s">
        <v>79</v>
      </c>
      <c r="B25" s="181" t="s">
        <v>173</v>
      </c>
    </row>
    <row r="26" spans="1:2" ht="12.75">
      <c r="A26" s="174" t="s">
        <v>72</v>
      </c>
      <c r="B26" s="181" t="s">
        <v>84</v>
      </c>
    </row>
    <row r="27" spans="1:2" ht="12.75">
      <c r="A27" s="174" t="s">
        <v>66</v>
      </c>
      <c r="B27" s="181" t="s">
        <v>49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6"/>
  <sheetViews>
    <sheetView tabSelected="1" view="pageBreakPreview" zoomScaleSheetLayoutView="100" workbookViewId="0" topLeftCell="D44">
      <selection activeCell="I215" sqref="I215"/>
    </sheetView>
  </sheetViews>
  <sheetFormatPr defaultColWidth="9.140625" defaultRowHeight="12.75"/>
  <cols>
    <col min="1" max="1" width="6.421875" style="10" customWidth="1"/>
    <col min="2" max="2" width="9.28125" style="1" customWidth="1"/>
    <col min="3" max="3" width="22.00390625" style="2" customWidth="1"/>
    <col min="4" max="4" width="12.28125" style="1" customWidth="1"/>
    <col min="5" max="5" width="5.7109375" style="1" customWidth="1"/>
    <col min="6" max="6" width="8.7109375" style="30" customWidth="1"/>
    <col min="7" max="7" width="8.7109375" style="8" customWidth="1"/>
    <col min="8" max="9" width="9.7109375" style="8" customWidth="1"/>
    <col min="10" max="10" width="10.7109375" style="0" bestFit="1" customWidth="1"/>
    <col min="17" max="17" width="12.140625" style="0" customWidth="1"/>
  </cols>
  <sheetData>
    <row r="1" spans="1:9" ht="12">
      <c r="A1" s="187" t="str">
        <f>ΣΤΟΙΧΕΙΑ!B3</f>
        <v>ΕΛΛΗΝΙΚΗ ΔΗΜΟΚΡΑΤΙΑ</v>
      </c>
      <c r="E1" s="14" t="s">
        <v>5</v>
      </c>
      <c r="F1" s="27" t="str">
        <f>ΣΤΟΙΧΕΙΑ!B7</f>
        <v>ΑΠΟΚΑΤΑΣΤΑΣΗ ΒΑΤΟΤΗΤΑΣ ΟΔΙΚΟΥ</v>
      </c>
      <c r="H1" s="7"/>
      <c r="I1" s="7"/>
    </row>
    <row r="2" spans="1:9" ht="12">
      <c r="A2" s="187" t="str">
        <f>ΣΤΟΙΧΕΙΑ!B4</f>
        <v>ΔΗΜΟΣ ΚΕΝΤΡΙΚΩΝ ΤΖΟΥΜΕΡΚΩΝ</v>
      </c>
      <c r="E2" s="18"/>
      <c r="F2" s="27" t="str">
        <f>ΣΤΟΙΧΕΙΑ!B8</f>
        <v>ΔΙΚΤΥΟΥ ΔΗΜΟΥ ΚΕΝΤΡΙΚΩΝ </v>
      </c>
      <c r="H2" s="9"/>
      <c r="I2" s="7"/>
    </row>
    <row r="3" spans="1:9" ht="12">
      <c r="A3" s="187" t="str">
        <f>ΣΤΟΙΧΕΙΑ!B5</f>
        <v>ΤΜΗΜΑ ΤΕΧΝΙΚΩΝ ΥΠΗΡΕΣΙΩΝ</v>
      </c>
      <c r="D3" s="4"/>
      <c r="E3" s="4"/>
      <c r="F3" s="27" t="str">
        <f>ΣΤΟΙΧΕΙΑ!B9</f>
        <v>ΤΖΟΥΜΕΡΚΩΝ</v>
      </c>
      <c r="H3" s="7"/>
      <c r="I3" s="7"/>
    </row>
    <row r="4" spans="1:9" ht="12">
      <c r="A4" s="187" t="str">
        <f>ΣΤΟΙΧΕΙΑ!B6</f>
        <v> </v>
      </c>
      <c r="E4" s="30"/>
      <c r="F4" s="27"/>
      <c r="I4" s="7"/>
    </row>
    <row r="5" spans="5:9" ht="12">
      <c r="E5" s="14" t="s">
        <v>23</v>
      </c>
      <c r="F5" s="240">
        <f>I221</f>
        <v>50000</v>
      </c>
      <c r="G5" s="240"/>
      <c r="H5" s="195"/>
      <c r="I5" s="7"/>
    </row>
    <row r="6" spans="5:9" ht="12">
      <c r="E6" s="4"/>
      <c r="F6" s="4"/>
      <c r="G6" s="4"/>
      <c r="H6" s="7"/>
      <c r="I6" s="7"/>
    </row>
    <row r="7" spans="3:9" ht="15.75">
      <c r="C7" s="18"/>
      <c r="D7" s="49" t="s">
        <v>45</v>
      </c>
      <c r="F7" s="7"/>
      <c r="G7" s="7"/>
      <c r="H7" s="7"/>
      <c r="I7" s="7"/>
    </row>
    <row r="8" spans="1:9" ht="13.5" thickBot="1">
      <c r="A8" s="32"/>
      <c r="B8" s="33"/>
      <c r="C8" s="34"/>
      <c r="D8" s="35"/>
      <c r="E8" s="33"/>
      <c r="F8" s="36"/>
      <c r="G8" s="37"/>
      <c r="H8" s="37"/>
      <c r="I8" s="37"/>
    </row>
    <row r="9" spans="1:10" ht="12.75">
      <c r="A9" s="236" t="s">
        <v>6</v>
      </c>
      <c r="B9" s="236" t="s">
        <v>1</v>
      </c>
      <c r="C9" s="238" t="s">
        <v>7</v>
      </c>
      <c r="D9" s="114" t="s">
        <v>8</v>
      </c>
      <c r="E9" s="238" t="s">
        <v>14</v>
      </c>
      <c r="F9" s="234" t="s">
        <v>9</v>
      </c>
      <c r="G9" s="242" t="s">
        <v>13</v>
      </c>
      <c r="H9" s="234" t="s">
        <v>10</v>
      </c>
      <c r="I9" s="235"/>
      <c r="J9" s="162"/>
    </row>
    <row r="10" spans="1:10" ht="12.75">
      <c r="A10" s="237"/>
      <c r="B10" s="237"/>
      <c r="C10" s="239"/>
      <c r="D10" s="115" t="s">
        <v>0</v>
      </c>
      <c r="E10" s="239"/>
      <c r="F10" s="241"/>
      <c r="G10" s="243"/>
      <c r="H10" s="11" t="s">
        <v>11</v>
      </c>
      <c r="I10" s="11" t="s">
        <v>12</v>
      </c>
      <c r="J10" s="126"/>
    </row>
    <row r="11" spans="1:10" ht="12.75">
      <c r="A11" s="44"/>
      <c r="B11" s="52" t="s">
        <v>24</v>
      </c>
      <c r="C11" s="53" t="s">
        <v>92</v>
      </c>
      <c r="D11" s="45"/>
      <c r="E11" s="45"/>
      <c r="F11" s="46"/>
      <c r="G11" s="47"/>
      <c r="H11" s="47"/>
      <c r="I11" s="48"/>
      <c r="J11" s="162"/>
    </row>
    <row r="12" spans="1:9" ht="36">
      <c r="A12" s="140">
        <v>1</v>
      </c>
      <c r="B12" s="163" t="s">
        <v>3</v>
      </c>
      <c r="C12" s="141" t="s">
        <v>86</v>
      </c>
      <c r="D12" s="142" t="s">
        <v>87</v>
      </c>
      <c r="E12" s="142" t="s">
        <v>88</v>
      </c>
      <c r="F12" s="143">
        <v>4</v>
      </c>
      <c r="G12" s="202">
        <v>1.65</v>
      </c>
      <c r="H12" s="24">
        <f>ROUND(F12*G12,2)</f>
        <v>6.6</v>
      </c>
      <c r="I12" s="24"/>
    </row>
    <row r="13" spans="1:9" ht="36">
      <c r="A13" s="140">
        <f>A12+1</f>
        <v>2</v>
      </c>
      <c r="B13" s="164" t="s">
        <v>37</v>
      </c>
      <c r="C13" s="141" t="s">
        <v>89</v>
      </c>
      <c r="D13" s="142" t="s">
        <v>90</v>
      </c>
      <c r="E13" s="142" t="s">
        <v>88</v>
      </c>
      <c r="F13" s="145">
        <v>1</v>
      </c>
      <c r="G13" s="203">
        <v>9.15</v>
      </c>
      <c r="H13" s="24">
        <f>ROUND(F13*G13,2)</f>
        <v>9.15</v>
      </c>
      <c r="I13" s="24"/>
    </row>
    <row r="14" spans="1:9" ht="36.75" thickBot="1">
      <c r="A14" s="140">
        <f aca="true" t="shared" si="0" ref="A14:A31">A13+1</f>
        <v>3</v>
      </c>
      <c r="B14" s="164" t="s">
        <v>144</v>
      </c>
      <c r="C14" s="141" t="s">
        <v>145</v>
      </c>
      <c r="D14" s="142" t="s">
        <v>146</v>
      </c>
      <c r="E14" s="142" t="s">
        <v>88</v>
      </c>
      <c r="F14" s="143">
        <v>8</v>
      </c>
      <c r="G14" s="202">
        <v>2.6</v>
      </c>
      <c r="H14" s="24">
        <f>ROUND(F14*G14,2)</f>
        <v>20.8</v>
      </c>
      <c r="I14" s="24"/>
    </row>
    <row r="15" spans="1:19" ht="64.5" thickBot="1">
      <c r="A15" s="140">
        <f t="shared" si="0"/>
        <v>4</v>
      </c>
      <c r="B15" s="164" t="s">
        <v>147</v>
      </c>
      <c r="C15" s="141" t="s">
        <v>148</v>
      </c>
      <c r="D15" s="142" t="s">
        <v>149</v>
      </c>
      <c r="E15" s="142" t="s">
        <v>88</v>
      </c>
      <c r="F15" s="143">
        <v>8</v>
      </c>
      <c r="G15" s="202">
        <v>5.85</v>
      </c>
      <c r="H15" s="24">
        <f>ROUND(F15*G15,2)</f>
        <v>46.8</v>
      </c>
      <c r="I15" s="24"/>
      <c r="O15" s="245" t="s">
        <v>174</v>
      </c>
      <c r="P15" s="246" t="s">
        <v>175</v>
      </c>
      <c r="Q15" s="246" t="s">
        <v>176</v>
      </c>
      <c r="R15" s="246" t="s">
        <v>177</v>
      </c>
      <c r="S15" s="246" t="s">
        <v>178</v>
      </c>
    </row>
    <row r="16" spans="1:19" ht="26.25" thickBot="1">
      <c r="A16" s="140">
        <f t="shared" si="0"/>
        <v>5</v>
      </c>
      <c r="B16" s="164" t="s">
        <v>155</v>
      </c>
      <c r="C16" s="141" t="s">
        <v>156</v>
      </c>
      <c r="D16" s="142" t="s">
        <v>157</v>
      </c>
      <c r="E16" s="142" t="s">
        <v>158</v>
      </c>
      <c r="F16" s="143">
        <v>610</v>
      </c>
      <c r="G16" s="143">
        <v>0.41</v>
      </c>
      <c r="H16" s="24">
        <f>ROUND(F16*G16,2)</f>
        <v>250.1</v>
      </c>
      <c r="I16" s="24"/>
      <c r="O16" s="247"/>
      <c r="P16" s="248" t="s">
        <v>179</v>
      </c>
      <c r="Q16" s="249"/>
      <c r="R16" s="249"/>
      <c r="S16" s="250"/>
    </row>
    <row r="17" spans="1:19" ht="51.75" thickBot="1">
      <c r="A17" s="140">
        <f t="shared" si="0"/>
        <v>6</v>
      </c>
      <c r="B17" s="164"/>
      <c r="C17" s="141"/>
      <c r="D17" s="142"/>
      <c r="E17" s="142"/>
      <c r="F17" s="143"/>
      <c r="G17" s="143"/>
      <c r="H17" s="24">
        <f aca="true" t="shared" si="1" ref="H17:H31">ROUND(F17*G17,2)</f>
        <v>0</v>
      </c>
      <c r="I17" s="24"/>
      <c r="O17" s="251" t="s">
        <v>180</v>
      </c>
      <c r="P17" s="252" t="s">
        <v>181</v>
      </c>
      <c r="Q17" s="253">
        <f>I32</f>
        <v>333.45</v>
      </c>
      <c r="R17" s="254"/>
      <c r="S17" s="254"/>
    </row>
    <row r="18" spans="1:19" ht="12.75" customHeight="1" hidden="1">
      <c r="A18" s="140">
        <f t="shared" si="0"/>
        <v>7</v>
      </c>
      <c r="B18" s="164"/>
      <c r="C18" s="141"/>
      <c r="D18" s="142"/>
      <c r="E18" s="142"/>
      <c r="F18" s="145"/>
      <c r="G18" s="143"/>
      <c r="H18" s="24">
        <f t="shared" si="1"/>
        <v>0</v>
      </c>
      <c r="I18" s="24"/>
      <c r="O18" s="251" t="s">
        <v>182</v>
      </c>
      <c r="P18" s="252" t="s">
        <v>183</v>
      </c>
      <c r="Q18" s="253">
        <v>112877.75</v>
      </c>
      <c r="R18" s="254"/>
      <c r="S18" s="254"/>
    </row>
    <row r="19" spans="1:19" ht="12.75" customHeight="1" hidden="1">
      <c r="A19" s="140">
        <f t="shared" si="0"/>
        <v>8</v>
      </c>
      <c r="B19" s="164"/>
      <c r="C19" s="141"/>
      <c r="D19" s="142"/>
      <c r="E19" s="142"/>
      <c r="F19" s="145"/>
      <c r="G19" s="143"/>
      <c r="H19" s="24">
        <f t="shared" si="1"/>
        <v>0</v>
      </c>
      <c r="I19" s="24"/>
      <c r="O19" s="257" t="s">
        <v>184</v>
      </c>
      <c r="P19" s="258"/>
      <c r="Q19" s="255">
        <v>119823.95</v>
      </c>
      <c r="R19" s="256" t="s">
        <v>185</v>
      </c>
      <c r="S19" s="250"/>
    </row>
    <row r="20" spans="1:19" ht="12.75" customHeight="1" hidden="1">
      <c r="A20" s="140">
        <f t="shared" si="0"/>
        <v>9</v>
      </c>
      <c r="B20" s="164"/>
      <c r="C20" s="141"/>
      <c r="D20" s="142"/>
      <c r="E20" s="142"/>
      <c r="F20" s="145"/>
      <c r="G20" s="143"/>
      <c r="H20" s="24">
        <f t="shared" si="1"/>
        <v>0</v>
      </c>
      <c r="I20" s="24"/>
      <c r="O20" s="257" t="s">
        <v>186</v>
      </c>
      <c r="P20" s="258"/>
      <c r="Q20" s="255">
        <v>21568.31</v>
      </c>
      <c r="R20" s="256" t="s">
        <v>187</v>
      </c>
      <c r="S20" s="250"/>
    </row>
    <row r="21" spans="1:19" ht="12.75" customHeight="1" hidden="1">
      <c r="A21" s="140">
        <f t="shared" si="0"/>
        <v>10</v>
      </c>
      <c r="B21" s="164"/>
      <c r="C21" s="141"/>
      <c r="D21" s="142"/>
      <c r="E21" s="142"/>
      <c r="F21" s="145"/>
      <c r="G21" s="143"/>
      <c r="H21" s="24">
        <f t="shared" si="1"/>
        <v>0</v>
      </c>
      <c r="I21" s="24"/>
      <c r="O21" s="257" t="s">
        <v>188</v>
      </c>
      <c r="P21" s="258"/>
      <c r="Q21" s="255">
        <v>141392.26</v>
      </c>
      <c r="R21" s="256" t="s">
        <v>189</v>
      </c>
      <c r="S21" s="250"/>
    </row>
    <row r="22" spans="1:9" ht="12.75" hidden="1">
      <c r="A22" s="140">
        <f t="shared" si="0"/>
        <v>11</v>
      </c>
      <c r="B22" s="164"/>
      <c r="C22" s="141"/>
      <c r="D22" s="142"/>
      <c r="E22" s="142"/>
      <c r="F22" s="145"/>
      <c r="G22" s="143"/>
      <c r="H22" s="24">
        <f t="shared" si="1"/>
        <v>0</v>
      </c>
      <c r="I22" s="24"/>
    </row>
    <row r="23" spans="1:9" ht="12.75" hidden="1">
      <c r="A23" s="140">
        <f t="shared" si="0"/>
        <v>12</v>
      </c>
      <c r="B23" s="164"/>
      <c r="C23" s="141"/>
      <c r="D23" s="142"/>
      <c r="E23" s="142"/>
      <c r="F23" s="145"/>
      <c r="G23" s="143"/>
      <c r="H23" s="24">
        <f t="shared" si="1"/>
        <v>0</v>
      </c>
      <c r="I23" s="24"/>
    </row>
    <row r="24" spans="1:9" ht="12.75" hidden="1">
      <c r="A24" s="140">
        <f>A23+1</f>
        <v>13</v>
      </c>
      <c r="B24" s="163"/>
      <c r="C24" s="141"/>
      <c r="D24" s="142"/>
      <c r="E24" s="142"/>
      <c r="F24" s="143"/>
      <c r="G24" s="143"/>
      <c r="H24" s="24">
        <f t="shared" si="1"/>
        <v>0</v>
      </c>
      <c r="I24" s="24"/>
    </row>
    <row r="25" spans="1:9" ht="12.75" hidden="1">
      <c r="A25" s="140">
        <f t="shared" si="0"/>
        <v>14</v>
      </c>
      <c r="B25" s="164"/>
      <c r="C25" s="141"/>
      <c r="D25" s="142"/>
      <c r="E25" s="142"/>
      <c r="F25" s="145"/>
      <c r="G25" s="143"/>
      <c r="H25" s="24">
        <f t="shared" si="1"/>
        <v>0</v>
      </c>
      <c r="I25" s="24"/>
    </row>
    <row r="26" spans="1:9" ht="12.75" hidden="1">
      <c r="A26" s="140">
        <f t="shared" si="0"/>
        <v>15</v>
      </c>
      <c r="B26" s="164"/>
      <c r="C26" s="141"/>
      <c r="D26" s="142"/>
      <c r="E26" s="142"/>
      <c r="F26" s="145"/>
      <c r="G26" s="143"/>
      <c r="H26" s="24">
        <f t="shared" si="1"/>
        <v>0</v>
      </c>
      <c r="I26" s="24"/>
    </row>
    <row r="27" spans="1:9" ht="12.75" hidden="1">
      <c r="A27" s="140">
        <f t="shared" si="0"/>
        <v>16</v>
      </c>
      <c r="B27" s="164"/>
      <c r="C27" s="141"/>
      <c r="D27" s="142"/>
      <c r="E27" s="142"/>
      <c r="F27" s="145"/>
      <c r="G27" s="143"/>
      <c r="H27" s="24">
        <f t="shared" si="1"/>
        <v>0</v>
      </c>
      <c r="I27" s="24"/>
    </row>
    <row r="28" spans="1:9" ht="12.75" hidden="1">
      <c r="A28" s="140">
        <f t="shared" si="0"/>
        <v>17</v>
      </c>
      <c r="B28" s="164"/>
      <c r="C28" s="141"/>
      <c r="D28" s="142"/>
      <c r="E28" s="142"/>
      <c r="F28" s="145"/>
      <c r="G28" s="143"/>
      <c r="H28" s="24">
        <f t="shared" si="1"/>
        <v>0</v>
      </c>
      <c r="I28" s="24"/>
    </row>
    <row r="29" spans="1:9" ht="12.75" hidden="1">
      <c r="A29" s="140">
        <f t="shared" si="0"/>
        <v>18</v>
      </c>
      <c r="B29" s="163"/>
      <c r="C29" s="141"/>
      <c r="D29" s="142"/>
      <c r="E29" s="142"/>
      <c r="F29" s="143"/>
      <c r="G29" s="143"/>
      <c r="H29" s="24">
        <f t="shared" si="1"/>
        <v>0</v>
      </c>
      <c r="I29" s="24"/>
    </row>
    <row r="30" spans="1:9" ht="12.75" hidden="1">
      <c r="A30" s="140">
        <f t="shared" si="0"/>
        <v>19</v>
      </c>
      <c r="B30" s="164"/>
      <c r="C30" s="141"/>
      <c r="D30" s="142"/>
      <c r="E30" s="142"/>
      <c r="F30" s="145"/>
      <c r="G30" s="143"/>
      <c r="H30" s="24">
        <f t="shared" si="1"/>
        <v>0</v>
      </c>
      <c r="I30" s="24"/>
    </row>
    <row r="31" spans="1:9" ht="12.75" hidden="1">
      <c r="A31" s="140">
        <f t="shared" si="0"/>
        <v>20</v>
      </c>
      <c r="B31" s="164"/>
      <c r="C31" s="141"/>
      <c r="D31" s="142"/>
      <c r="E31" s="142"/>
      <c r="F31" s="145"/>
      <c r="G31" s="143"/>
      <c r="H31" s="24">
        <f t="shared" si="1"/>
        <v>0</v>
      </c>
      <c r="I31" s="24"/>
    </row>
    <row r="32" spans="1:9" ht="13.5" thickBot="1">
      <c r="A32" s="142"/>
      <c r="B32" s="54"/>
      <c r="C32" s="55" t="str">
        <f>"Σύνολο "&amp;C11</f>
        <v>Σύνολο ΧΩΜΑΤΟΥΡΓΙΚΑ</v>
      </c>
      <c r="D32" s="22"/>
      <c r="E32" s="22"/>
      <c r="F32" s="29"/>
      <c r="G32" s="23"/>
      <c r="H32" s="146">
        <f>SUM(H12:H31)</f>
        <v>333.45</v>
      </c>
      <c r="I32" s="24">
        <f>H32</f>
        <v>333.45</v>
      </c>
    </row>
    <row r="33" spans="1:9" ht="12.75" hidden="1">
      <c r="A33" s="159"/>
      <c r="B33" s="127"/>
      <c r="C33" s="128"/>
      <c r="D33" s="129"/>
      <c r="E33" s="129"/>
      <c r="F33" s="130"/>
      <c r="G33" s="131"/>
      <c r="H33" s="132"/>
      <c r="I33" s="147"/>
    </row>
    <row r="34" spans="1:9" ht="12.75" hidden="1">
      <c r="A34" s="160"/>
      <c r="B34" s="155"/>
      <c r="C34" s="156"/>
      <c r="D34" s="10"/>
      <c r="E34" s="10"/>
      <c r="F34" s="28"/>
      <c r="G34" s="12"/>
      <c r="H34" s="157"/>
      <c r="I34" s="158"/>
    </row>
    <row r="35" spans="1:9" ht="12.75" hidden="1">
      <c r="A35" s="161"/>
      <c r="B35" s="149"/>
      <c r="C35" s="150"/>
      <c r="D35" s="151"/>
      <c r="E35" s="151"/>
      <c r="F35" s="152"/>
      <c r="G35" s="153"/>
      <c r="H35" s="154"/>
      <c r="I35" s="148"/>
    </row>
    <row r="36" spans="1:9" ht="12.75" hidden="1">
      <c r="A36" s="142"/>
      <c r="B36" s="54"/>
      <c r="C36" s="55" t="s">
        <v>48</v>
      </c>
      <c r="D36" s="22"/>
      <c r="E36" s="22"/>
      <c r="F36" s="29"/>
      <c r="G36" s="23"/>
      <c r="H36" s="111"/>
      <c r="I36" s="24">
        <f>I32</f>
        <v>333.45</v>
      </c>
    </row>
    <row r="37" spans="1:9" ht="12.75" hidden="1">
      <c r="A37" s="142"/>
      <c r="B37" s="54"/>
      <c r="C37" s="55" t="s">
        <v>47</v>
      </c>
      <c r="D37" s="22"/>
      <c r="E37" s="22"/>
      <c r="F37" s="29"/>
      <c r="G37" s="23"/>
      <c r="H37" s="111"/>
      <c r="I37" s="24">
        <f>I36</f>
        <v>333.45</v>
      </c>
    </row>
    <row r="38" spans="1:19" ht="26.25" thickBot="1">
      <c r="A38" s="44"/>
      <c r="B38" s="52" t="s">
        <v>25</v>
      </c>
      <c r="C38" s="53" t="s">
        <v>93</v>
      </c>
      <c r="D38" s="45"/>
      <c r="E38" s="45"/>
      <c r="F38" s="46"/>
      <c r="G38" s="47"/>
      <c r="H38" s="47"/>
      <c r="I38" s="48"/>
      <c r="O38" s="259" t="s">
        <v>182</v>
      </c>
      <c r="P38" s="260" t="s">
        <v>183</v>
      </c>
      <c r="Q38" s="261">
        <f>I59</f>
        <v>29443.25</v>
      </c>
      <c r="R38" s="262"/>
      <c r="S38" s="262"/>
    </row>
    <row r="39" spans="1:19" ht="51" customHeight="1" thickBot="1">
      <c r="A39" s="140">
        <f aca="true" t="shared" si="2" ref="A39:A58">A38+1</f>
        <v>1</v>
      </c>
      <c r="B39" s="163" t="s">
        <v>94</v>
      </c>
      <c r="C39" s="141" t="s">
        <v>95</v>
      </c>
      <c r="D39" s="142" t="s">
        <v>96</v>
      </c>
      <c r="E39" s="142" t="s">
        <v>88</v>
      </c>
      <c r="F39" s="143">
        <f>'ΑΝΑΛΥΤΙΚΗ ΠΡΟΜΕΤΡΗΣΗ'!J108</f>
        <v>230</v>
      </c>
      <c r="G39" s="202">
        <v>4.95</v>
      </c>
      <c r="H39" s="24">
        <f aca="true" t="shared" si="3" ref="H39:H54">ROUND(F39*G39,2)</f>
        <v>1138.5</v>
      </c>
      <c r="I39" s="24"/>
      <c r="O39" s="257" t="s">
        <v>184</v>
      </c>
      <c r="P39" s="258"/>
      <c r="Q39" s="255">
        <f>Q38+Q17</f>
        <v>29776.7</v>
      </c>
      <c r="R39" s="256" t="s">
        <v>185</v>
      </c>
      <c r="S39" s="250"/>
    </row>
    <row r="40" spans="1:19" ht="36.75" thickBot="1">
      <c r="A40" s="140">
        <f t="shared" si="2"/>
        <v>2</v>
      </c>
      <c r="B40" s="164" t="s">
        <v>97</v>
      </c>
      <c r="C40" s="141" t="s">
        <v>98</v>
      </c>
      <c r="D40" s="142" t="s">
        <v>99</v>
      </c>
      <c r="E40" s="142" t="s">
        <v>88</v>
      </c>
      <c r="F40" s="145">
        <f>'ΑΝΑΛΥΤΙΚΗ ΠΡΟΜΕΤΡΗΣΗ'!J119</f>
        <v>9</v>
      </c>
      <c r="G40" s="203">
        <v>21</v>
      </c>
      <c r="H40" s="24">
        <f>ROUND(F40*G40,2)</f>
        <v>189</v>
      </c>
      <c r="I40" s="24"/>
      <c r="O40" s="257" t="s">
        <v>186</v>
      </c>
      <c r="P40" s="258"/>
      <c r="Q40" s="255">
        <f>Q39*18%</f>
        <v>5359.806</v>
      </c>
      <c r="R40" s="256" t="s">
        <v>187</v>
      </c>
      <c r="S40" s="250"/>
    </row>
    <row r="41" spans="1:19" ht="51.75" thickBot="1">
      <c r="A41" s="140">
        <f t="shared" si="2"/>
        <v>3</v>
      </c>
      <c r="B41" s="164" t="s">
        <v>100</v>
      </c>
      <c r="C41" s="141" t="s">
        <v>101</v>
      </c>
      <c r="D41" s="142" t="s">
        <v>102</v>
      </c>
      <c r="E41" s="142" t="s">
        <v>88</v>
      </c>
      <c r="F41" s="143">
        <f>'ΑΝΑΛΥΤΙΚΗ ΠΡΟΜΕΤΡΗΣΗ'!J133</f>
        <v>142</v>
      </c>
      <c r="G41" s="143">
        <v>89.8</v>
      </c>
      <c r="H41" s="24">
        <f>ROUND(F41*G41,2)</f>
        <v>12751.6</v>
      </c>
      <c r="I41" s="24"/>
      <c r="O41" s="257" t="s">
        <v>188</v>
      </c>
      <c r="P41" s="258"/>
      <c r="Q41" s="255">
        <f>Q40+Q39</f>
        <v>35136.506</v>
      </c>
      <c r="R41" s="256" t="s">
        <v>189</v>
      </c>
      <c r="S41" s="250"/>
    </row>
    <row r="42" spans="1:9" ht="60">
      <c r="A42" s="140">
        <f t="shared" si="2"/>
        <v>4</v>
      </c>
      <c r="B42" s="164" t="s">
        <v>116</v>
      </c>
      <c r="C42" s="141" t="s">
        <v>117</v>
      </c>
      <c r="D42" s="142" t="s">
        <v>103</v>
      </c>
      <c r="E42" s="142" t="s">
        <v>88</v>
      </c>
      <c r="F42" s="143">
        <f>'ΑΝΑΛΥΤΙΚΗ ΠΡΟΜΕΤΡΗΣΗ'!J144</f>
        <v>57</v>
      </c>
      <c r="G42" s="143">
        <v>104</v>
      </c>
      <c r="H42" s="24">
        <f>ROUND(F42*G42,2)</f>
        <v>5928</v>
      </c>
      <c r="I42" s="24"/>
    </row>
    <row r="43" spans="1:9" ht="48">
      <c r="A43" s="140">
        <f t="shared" si="2"/>
        <v>5</v>
      </c>
      <c r="B43" s="164" t="s">
        <v>104</v>
      </c>
      <c r="C43" s="141" t="s">
        <v>105</v>
      </c>
      <c r="D43" s="142" t="s">
        <v>103</v>
      </c>
      <c r="E43" s="142" t="s">
        <v>88</v>
      </c>
      <c r="F43" s="143">
        <f>'ΑΝΑΛΥΤΙΚΗ ΠΡΟΜΕΤΡΗΣΗ'!J156</f>
        <v>19</v>
      </c>
      <c r="G43" s="143">
        <v>126</v>
      </c>
      <c r="H43" s="24">
        <f t="shared" si="3"/>
        <v>2394</v>
      </c>
      <c r="I43" s="24"/>
    </row>
    <row r="44" spans="1:9" ht="36">
      <c r="A44" s="140">
        <f t="shared" si="2"/>
        <v>6</v>
      </c>
      <c r="B44" s="164" t="s">
        <v>118</v>
      </c>
      <c r="C44" s="141" t="s">
        <v>119</v>
      </c>
      <c r="D44" s="142" t="s">
        <v>120</v>
      </c>
      <c r="E44" s="142" t="s">
        <v>121</v>
      </c>
      <c r="F44" s="143">
        <f>'ΑΝΑΛΥΤΙΚΗ ΠΡΟΜΕΤΡΗΣΗ'!J173</f>
        <v>1173</v>
      </c>
      <c r="G44" s="143">
        <v>1.15</v>
      </c>
      <c r="H44" s="24">
        <f t="shared" si="3"/>
        <v>1348.95</v>
      </c>
      <c r="I44" s="24"/>
    </row>
    <row r="45" spans="1:9" ht="60">
      <c r="A45" s="140">
        <f t="shared" si="2"/>
        <v>7</v>
      </c>
      <c r="B45" s="164" t="s">
        <v>106</v>
      </c>
      <c r="C45" s="141" t="s">
        <v>111</v>
      </c>
      <c r="D45" s="142" t="s">
        <v>107</v>
      </c>
      <c r="E45" s="142" t="s">
        <v>108</v>
      </c>
      <c r="F45" s="143">
        <f>'ΑΝΑΛΥΤΙΚΗ ΠΡΟΜΕΤΡΗΣΗ'!J182</f>
        <v>15</v>
      </c>
      <c r="G45" s="143">
        <v>103</v>
      </c>
      <c r="H45" s="24">
        <f t="shared" si="3"/>
        <v>1545</v>
      </c>
      <c r="I45" s="24"/>
    </row>
    <row r="46" spans="1:9" ht="60">
      <c r="A46" s="140">
        <f t="shared" si="2"/>
        <v>8</v>
      </c>
      <c r="B46" s="164" t="s">
        <v>109</v>
      </c>
      <c r="C46" s="141" t="s">
        <v>112</v>
      </c>
      <c r="D46" s="142" t="s">
        <v>110</v>
      </c>
      <c r="E46" s="142" t="s">
        <v>108</v>
      </c>
      <c r="F46" s="145">
        <f>'ΑΝΑΛΥΤΙΚΗ ΠΡΟΜΕΤΡΗΣΗ'!J191</f>
        <v>18</v>
      </c>
      <c r="G46" s="145">
        <v>144</v>
      </c>
      <c r="H46" s="24">
        <f t="shared" si="3"/>
        <v>2592</v>
      </c>
      <c r="I46" s="24"/>
    </row>
    <row r="47" spans="1:9" ht="36">
      <c r="A47" s="140">
        <f t="shared" si="2"/>
        <v>9</v>
      </c>
      <c r="B47" s="164" t="s">
        <v>132</v>
      </c>
      <c r="C47" s="141" t="s">
        <v>133</v>
      </c>
      <c r="D47" s="142" t="s">
        <v>134</v>
      </c>
      <c r="E47" s="142" t="s">
        <v>121</v>
      </c>
      <c r="F47" s="145">
        <f>'ΑΝΑΛΥΤΙΚΗ ΠΡΟΜΕΤΡΗΣΗ'!J203</f>
        <v>502</v>
      </c>
      <c r="G47" s="143">
        <v>3.1</v>
      </c>
      <c r="H47" s="24">
        <f t="shared" si="3"/>
        <v>1556.2</v>
      </c>
      <c r="I47" s="24"/>
    </row>
    <row r="48" spans="1:9" ht="12.75" hidden="1">
      <c r="A48" s="140">
        <f t="shared" si="2"/>
        <v>10</v>
      </c>
      <c r="B48" s="164"/>
      <c r="C48" s="141"/>
      <c r="D48" s="142"/>
      <c r="E48" s="142"/>
      <c r="F48" s="145"/>
      <c r="G48" s="143"/>
      <c r="H48" s="24">
        <f t="shared" si="3"/>
        <v>0</v>
      </c>
      <c r="I48" s="24"/>
    </row>
    <row r="49" spans="1:9" ht="12.75" hidden="1">
      <c r="A49" s="140">
        <f t="shared" si="2"/>
        <v>11</v>
      </c>
      <c r="B49" s="164"/>
      <c r="C49" s="141"/>
      <c r="D49" s="142"/>
      <c r="E49" s="142"/>
      <c r="F49" s="145"/>
      <c r="G49" s="143"/>
      <c r="H49" s="24">
        <f t="shared" si="3"/>
        <v>0</v>
      </c>
      <c r="I49" s="24"/>
    </row>
    <row r="50" spans="1:9" ht="12.75" hidden="1">
      <c r="A50" s="140">
        <f t="shared" si="2"/>
        <v>12</v>
      </c>
      <c r="B50" s="164"/>
      <c r="C50" s="141"/>
      <c r="D50" s="142"/>
      <c r="E50" s="142"/>
      <c r="F50" s="145"/>
      <c r="G50" s="143"/>
      <c r="H50" s="24">
        <f t="shared" si="3"/>
        <v>0</v>
      </c>
      <c r="I50" s="24"/>
    </row>
    <row r="51" spans="1:9" ht="12.75" hidden="1">
      <c r="A51" s="140">
        <f t="shared" si="2"/>
        <v>13</v>
      </c>
      <c r="B51" s="163"/>
      <c r="C51" s="141"/>
      <c r="D51" s="142"/>
      <c r="E51" s="142"/>
      <c r="F51" s="143"/>
      <c r="G51" s="143"/>
      <c r="H51" s="24">
        <f t="shared" si="3"/>
        <v>0</v>
      </c>
      <c r="I51" s="24"/>
    </row>
    <row r="52" spans="1:9" ht="12.75" hidden="1">
      <c r="A52" s="140">
        <f t="shared" si="2"/>
        <v>14</v>
      </c>
      <c r="B52" s="164"/>
      <c r="C52" s="141"/>
      <c r="D52" s="142"/>
      <c r="E52" s="142"/>
      <c r="F52" s="145"/>
      <c r="G52" s="143"/>
      <c r="H52" s="24">
        <f t="shared" si="3"/>
        <v>0</v>
      </c>
      <c r="I52" s="24"/>
    </row>
    <row r="53" spans="1:9" ht="12.75" hidden="1">
      <c r="A53" s="140">
        <f t="shared" si="2"/>
        <v>15</v>
      </c>
      <c r="B53" s="164"/>
      <c r="C53" s="141"/>
      <c r="D53" s="142"/>
      <c r="E53" s="142"/>
      <c r="F53" s="145"/>
      <c r="G53" s="143"/>
      <c r="H53" s="24">
        <f t="shared" si="3"/>
        <v>0</v>
      </c>
      <c r="I53" s="24"/>
    </row>
    <row r="54" spans="1:9" ht="12.75" hidden="1">
      <c r="A54" s="140">
        <f t="shared" si="2"/>
        <v>16</v>
      </c>
      <c r="B54" s="164"/>
      <c r="C54" s="141"/>
      <c r="D54" s="142"/>
      <c r="E54" s="142"/>
      <c r="F54" s="145"/>
      <c r="G54" s="143"/>
      <c r="H54" s="24">
        <f t="shared" si="3"/>
        <v>0</v>
      </c>
      <c r="I54" s="24"/>
    </row>
    <row r="55" spans="1:9" ht="12.75" hidden="1">
      <c r="A55" s="140">
        <f t="shared" si="2"/>
        <v>17</v>
      </c>
      <c r="B55" s="164"/>
      <c r="C55" s="141"/>
      <c r="D55" s="142"/>
      <c r="E55" s="142"/>
      <c r="F55" s="145"/>
      <c r="G55" s="143"/>
      <c r="H55" s="24">
        <f>ROUND(F55*G55,2)</f>
        <v>0</v>
      </c>
      <c r="I55" s="24"/>
    </row>
    <row r="56" spans="1:9" ht="12.75" hidden="1">
      <c r="A56" s="140">
        <f t="shared" si="2"/>
        <v>18</v>
      </c>
      <c r="B56" s="163"/>
      <c r="C56" s="141"/>
      <c r="D56" s="142"/>
      <c r="E56" s="142"/>
      <c r="F56" s="143"/>
      <c r="G56" s="143"/>
      <c r="H56" s="24">
        <f>ROUND(F56*G56,2)</f>
        <v>0</v>
      </c>
      <c r="I56" s="24"/>
    </row>
    <row r="57" spans="1:9" ht="12.75" hidden="1">
      <c r="A57" s="140">
        <f t="shared" si="2"/>
        <v>19</v>
      </c>
      <c r="B57" s="164"/>
      <c r="C57" s="141"/>
      <c r="D57" s="142"/>
      <c r="E57" s="142"/>
      <c r="F57" s="145"/>
      <c r="G57" s="143"/>
      <c r="H57" s="24">
        <f>ROUND(F57*G57,2)</f>
        <v>0</v>
      </c>
      <c r="I57" s="24"/>
    </row>
    <row r="58" spans="1:9" ht="12.75" hidden="1">
      <c r="A58" s="140">
        <f t="shared" si="2"/>
        <v>20</v>
      </c>
      <c r="B58" s="164"/>
      <c r="C58" s="141"/>
      <c r="D58" s="142"/>
      <c r="E58" s="142"/>
      <c r="F58" s="145"/>
      <c r="G58" s="143"/>
      <c r="H58" s="24">
        <f>ROUND(F58*G58,2)</f>
        <v>0</v>
      </c>
      <c r="I58" s="24"/>
    </row>
    <row r="59" spans="1:9" ht="12.75">
      <c r="A59" s="142"/>
      <c r="B59" s="54"/>
      <c r="C59" s="55" t="str">
        <f>"Σύνολο "&amp;C38</f>
        <v>Σύνολο ΤΕΧΝΙΚΑ ΕΡΓΑ</v>
      </c>
      <c r="D59" s="22"/>
      <c r="E59" s="22"/>
      <c r="F59" s="29"/>
      <c r="G59" s="23"/>
      <c r="H59" s="146">
        <f>SUM(H39:H58)</f>
        <v>29443.25</v>
      </c>
      <c r="I59" s="24">
        <f>H59</f>
        <v>29443.25</v>
      </c>
    </row>
    <row r="60" spans="1:9" ht="12.75" hidden="1">
      <c r="A60" s="159"/>
      <c r="B60" s="127"/>
      <c r="C60" s="128"/>
      <c r="D60" s="129"/>
      <c r="E60" s="129"/>
      <c r="F60" s="130"/>
      <c r="G60" s="131"/>
      <c r="H60" s="132"/>
      <c r="I60" s="147"/>
    </row>
    <row r="61" spans="1:9" ht="12.75" hidden="1">
      <c r="A61" s="160"/>
      <c r="B61" s="155"/>
      <c r="C61" s="156"/>
      <c r="D61" s="10"/>
      <c r="E61" s="10"/>
      <c r="F61" s="28"/>
      <c r="G61" s="12"/>
      <c r="H61" s="157"/>
      <c r="I61" s="158"/>
    </row>
    <row r="62" spans="1:9" ht="12.75" hidden="1">
      <c r="A62" s="160"/>
      <c r="B62" s="155"/>
      <c r="C62" s="156"/>
      <c r="D62" s="10"/>
      <c r="E62" s="10"/>
      <c r="F62" s="28"/>
      <c r="G62" s="12"/>
      <c r="H62" s="157"/>
      <c r="I62" s="158"/>
    </row>
    <row r="63" spans="1:9" ht="12.75" hidden="1">
      <c r="A63" s="160"/>
      <c r="B63" s="155"/>
      <c r="C63" s="156"/>
      <c r="D63" s="10"/>
      <c r="E63" s="10"/>
      <c r="F63" s="28"/>
      <c r="G63" s="12"/>
      <c r="H63" s="157"/>
      <c r="I63" s="158"/>
    </row>
    <row r="64" spans="1:9" ht="12.75" hidden="1">
      <c r="A64" s="160"/>
      <c r="B64" s="155"/>
      <c r="C64" s="156"/>
      <c r="D64" s="10"/>
      <c r="E64" s="10"/>
      <c r="F64" s="28"/>
      <c r="G64" s="12"/>
      <c r="H64" s="157"/>
      <c r="I64" s="158"/>
    </row>
    <row r="65" spans="1:9" ht="12.75" hidden="1">
      <c r="A65" s="160"/>
      <c r="B65" s="155"/>
      <c r="C65" s="156"/>
      <c r="D65" s="10"/>
      <c r="E65" s="10"/>
      <c r="F65" s="28"/>
      <c r="G65" s="12"/>
      <c r="H65" s="157"/>
      <c r="I65" s="158"/>
    </row>
    <row r="66" spans="1:9" ht="12.75" hidden="1">
      <c r="A66" s="160"/>
      <c r="B66" s="155"/>
      <c r="C66" s="156"/>
      <c r="D66" s="10"/>
      <c r="E66" s="10"/>
      <c r="F66" s="28"/>
      <c r="G66" s="12"/>
      <c r="H66" s="157"/>
      <c r="I66" s="158"/>
    </row>
    <row r="67" spans="1:9" ht="12.75" hidden="1">
      <c r="A67" s="160"/>
      <c r="B67" s="155"/>
      <c r="C67" s="156"/>
      <c r="D67" s="10"/>
      <c r="E67" s="10"/>
      <c r="F67" s="28"/>
      <c r="G67" s="12"/>
      <c r="H67" s="157"/>
      <c r="I67" s="158"/>
    </row>
    <row r="68" spans="1:9" ht="12.75">
      <c r="A68" s="160"/>
      <c r="B68" s="155"/>
      <c r="C68" s="156"/>
      <c r="D68" s="10"/>
      <c r="E68" s="10"/>
      <c r="F68" s="28"/>
      <c r="G68" s="12"/>
      <c r="H68" s="157"/>
      <c r="I68" s="158"/>
    </row>
    <row r="69" spans="1:9" ht="12.75">
      <c r="A69" s="160"/>
      <c r="B69" s="155"/>
      <c r="C69" s="156"/>
      <c r="D69" s="10"/>
      <c r="E69" s="10"/>
      <c r="F69" s="28"/>
      <c r="G69" s="12"/>
      <c r="H69" s="157"/>
      <c r="I69" s="158"/>
    </row>
    <row r="70" spans="1:9" ht="12.75">
      <c r="A70" s="160"/>
      <c r="B70" s="155"/>
      <c r="C70" s="156"/>
      <c r="D70" s="10"/>
      <c r="E70" s="10"/>
      <c r="F70" s="28"/>
      <c r="G70" s="12"/>
      <c r="H70" s="157"/>
      <c r="I70" s="158"/>
    </row>
    <row r="71" spans="1:9" ht="12.75">
      <c r="A71" s="161"/>
      <c r="B71" s="149"/>
      <c r="C71" s="150"/>
      <c r="D71" s="151"/>
      <c r="E71" s="151"/>
      <c r="F71" s="152"/>
      <c r="G71" s="153"/>
      <c r="H71" s="154"/>
      <c r="I71" s="148"/>
    </row>
    <row r="72" spans="1:9" ht="12.75">
      <c r="A72" s="142"/>
      <c r="B72" s="54"/>
      <c r="C72" s="55" t="s">
        <v>48</v>
      </c>
      <c r="D72" s="22"/>
      <c r="E72" s="22"/>
      <c r="F72" s="29"/>
      <c r="G72" s="23"/>
      <c r="H72" s="111"/>
      <c r="I72" s="24">
        <f>I37+I59</f>
        <v>29776.7</v>
      </c>
    </row>
    <row r="73" spans="1:9" ht="13.5" thickBot="1">
      <c r="A73" s="142"/>
      <c r="B73" s="54"/>
      <c r="C73" s="55" t="s">
        <v>47</v>
      </c>
      <c r="D73" s="22"/>
      <c r="E73" s="22"/>
      <c r="F73" s="29"/>
      <c r="G73" s="23"/>
      <c r="H73" s="111"/>
      <c r="I73" s="24">
        <f>I72</f>
        <v>29776.7</v>
      </c>
    </row>
    <row r="74" spans="1:9" ht="12.75" hidden="1">
      <c r="A74" s="117"/>
      <c r="B74" s="118" t="s">
        <v>26</v>
      </c>
      <c r="C74" s="119"/>
      <c r="D74" s="120"/>
      <c r="E74" s="120"/>
      <c r="F74" s="121"/>
      <c r="G74" s="122"/>
      <c r="H74" s="122"/>
      <c r="I74" s="123"/>
    </row>
    <row r="75" spans="1:9" ht="12.75" hidden="1">
      <c r="A75" s="140">
        <f aca="true" t="shared" si="4" ref="A75:A94">A74+1</f>
        <v>1</v>
      </c>
      <c r="B75" s="163"/>
      <c r="C75" s="141"/>
      <c r="D75" s="142"/>
      <c r="E75" s="142"/>
      <c r="F75" s="143"/>
      <c r="G75" s="143"/>
      <c r="H75" s="24">
        <f aca="true" t="shared" si="5" ref="H75:H94">ROUND(F75*G75,2)</f>
        <v>0</v>
      </c>
      <c r="I75" s="24"/>
    </row>
    <row r="76" spans="1:9" ht="12.75" hidden="1">
      <c r="A76" s="140">
        <f t="shared" si="4"/>
        <v>2</v>
      </c>
      <c r="B76" s="164"/>
      <c r="C76" s="141"/>
      <c r="D76" s="142"/>
      <c r="E76" s="144"/>
      <c r="F76" s="145"/>
      <c r="G76" s="145"/>
      <c r="H76" s="24">
        <f t="shared" si="5"/>
        <v>0</v>
      </c>
      <c r="I76" s="24"/>
    </row>
    <row r="77" spans="1:9" ht="12.75" hidden="1">
      <c r="A77" s="140">
        <f t="shared" si="4"/>
        <v>3</v>
      </c>
      <c r="B77" s="164"/>
      <c r="C77" s="141"/>
      <c r="D77" s="142"/>
      <c r="E77" s="142"/>
      <c r="F77" s="143"/>
      <c r="G77" s="143"/>
      <c r="H77" s="24">
        <f t="shared" si="5"/>
        <v>0</v>
      </c>
      <c r="I77" s="24"/>
    </row>
    <row r="78" spans="1:9" ht="12.75" hidden="1">
      <c r="A78" s="140">
        <f t="shared" si="4"/>
        <v>4</v>
      </c>
      <c r="B78" s="164"/>
      <c r="C78" s="141"/>
      <c r="D78" s="142"/>
      <c r="E78" s="142"/>
      <c r="F78" s="145"/>
      <c r="G78" s="145"/>
      <c r="H78" s="24">
        <f t="shared" si="5"/>
        <v>0</v>
      </c>
      <c r="I78" s="24"/>
    </row>
    <row r="79" spans="1:9" ht="12.75" hidden="1">
      <c r="A79" s="140">
        <f t="shared" si="4"/>
        <v>5</v>
      </c>
      <c r="B79" s="164"/>
      <c r="C79" s="141"/>
      <c r="D79" s="142"/>
      <c r="E79" s="142"/>
      <c r="F79" s="143"/>
      <c r="G79" s="143"/>
      <c r="H79" s="24">
        <f t="shared" si="5"/>
        <v>0</v>
      </c>
      <c r="I79" s="24"/>
    </row>
    <row r="80" spans="1:9" ht="12.75" hidden="1">
      <c r="A80" s="140">
        <f t="shared" si="4"/>
        <v>6</v>
      </c>
      <c r="B80" s="164"/>
      <c r="C80" s="141"/>
      <c r="D80" s="142"/>
      <c r="E80" s="142"/>
      <c r="F80" s="143"/>
      <c r="G80" s="143"/>
      <c r="H80" s="24">
        <f t="shared" si="5"/>
        <v>0</v>
      </c>
      <c r="I80" s="24"/>
    </row>
    <row r="81" spans="1:9" ht="12.75" hidden="1">
      <c r="A81" s="140">
        <f t="shared" si="4"/>
        <v>7</v>
      </c>
      <c r="B81" s="164"/>
      <c r="C81" s="141"/>
      <c r="D81" s="142"/>
      <c r="E81" s="142"/>
      <c r="F81" s="145"/>
      <c r="G81" s="143"/>
      <c r="H81" s="24">
        <f t="shared" si="5"/>
        <v>0</v>
      </c>
      <c r="I81" s="24"/>
    </row>
    <row r="82" spans="1:9" ht="12.75" hidden="1">
      <c r="A82" s="140">
        <f t="shared" si="4"/>
        <v>8</v>
      </c>
      <c r="B82" s="164"/>
      <c r="C82" s="141"/>
      <c r="D82" s="142"/>
      <c r="E82" s="142"/>
      <c r="F82" s="145"/>
      <c r="G82" s="143"/>
      <c r="H82" s="24">
        <f t="shared" si="5"/>
        <v>0</v>
      </c>
      <c r="I82" s="24"/>
    </row>
    <row r="83" spans="1:9" ht="12.75" hidden="1">
      <c r="A83" s="140">
        <f t="shared" si="4"/>
        <v>9</v>
      </c>
      <c r="B83" s="164"/>
      <c r="C83" s="141"/>
      <c r="D83" s="142"/>
      <c r="E83" s="142"/>
      <c r="F83" s="145"/>
      <c r="G83" s="143"/>
      <c r="H83" s="24">
        <f t="shared" si="5"/>
        <v>0</v>
      </c>
      <c r="I83" s="24"/>
    </row>
    <row r="84" spans="1:9" ht="12.75" hidden="1">
      <c r="A84" s="140">
        <f t="shared" si="4"/>
        <v>10</v>
      </c>
      <c r="B84" s="164"/>
      <c r="C84" s="141"/>
      <c r="D84" s="142"/>
      <c r="E84" s="142"/>
      <c r="F84" s="145"/>
      <c r="G84" s="143"/>
      <c r="H84" s="24">
        <f t="shared" si="5"/>
        <v>0</v>
      </c>
      <c r="I84" s="24"/>
    </row>
    <row r="85" spans="1:9" ht="12.75" hidden="1">
      <c r="A85" s="140">
        <f t="shared" si="4"/>
        <v>11</v>
      </c>
      <c r="B85" s="164"/>
      <c r="C85" s="141"/>
      <c r="D85" s="142"/>
      <c r="E85" s="142"/>
      <c r="F85" s="145"/>
      <c r="G85" s="143"/>
      <c r="H85" s="24">
        <f t="shared" si="5"/>
        <v>0</v>
      </c>
      <c r="I85" s="24"/>
    </row>
    <row r="86" spans="1:9" ht="12.75" hidden="1">
      <c r="A86" s="140">
        <f t="shared" si="4"/>
        <v>12</v>
      </c>
      <c r="B86" s="164"/>
      <c r="C86" s="141"/>
      <c r="D86" s="142"/>
      <c r="E86" s="142"/>
      <c r="F86" s="145"/>
      <c r="G86" s="143"/>
      <c r="H86" s="24">
        <f t="shared" si="5"/>
        <v>0</v>
      </c>
      <c r="I86" s="24"/>
    </row>
    <row r="87" spans="1:9" ht="12.75" hidden="1">
      <c r="A87" s="140">
        <f t="shared" si="4"/>
        <v>13</v>
      </c>
      <c r="B87" s="163"/>
      <c r="C87" s="141"/>
      <c r="D87" s="142"/>
      <c r="E87" s="142"/>
      <c r="F87" s="143"/>
      <c r="G87" s="143"/>
      <c r="H87" s="24">
        <f t="shared" si="5"/>
        <v>0</v>
      </c>
      <c r="I87" s="24"/>
    </row>
    <row r="88" spans="1:9" ht="12.75" hidden="1">
      <c r="A88" s="140">
        <f t="shared" si="4"/>
        <v>14</v>
      </c>
      <c r="B88" s="164"/>
      <c r="C88" s="141"/>
      <c r="D88" s="142"/>
      <c r="E88" s="142"/>
      <c r="F88" s="145"/>
      <c r="G88" s="143"/>
      <c r="H88" s="24">
        <f t="shared" si="5"/>
        <v>0</v>
      </c>
      <c r="I88" s="24"/>
    </row>
    <row r="89" spans="1:9" ht="12.75" hidden="1">
      <c r="A89" s="140">
        <f t="shared" si="4"/>
        <v>15</v>
      </c>
      <c r="B89" s="164"/>
      <c r="C89" s="141"/>
      <c r="D89" s="142"/>
      <c r="E89" s="142"/>
      <c r="F89" s="145"/>
      <c r="G89" s="143"/>
      <c r="H89" s="24">
        <f t="shared" si="5"/>
        <v>0</v>
      </c>
      <c r="I89" s="24"/>
    </row>
    <row r="90" spans="1:9" ht="12.75" hidden="1">
      <c r="A90" s="140">
        <f t="shared" si="4"/>
        <v>16</v>
      </c>
      <c r="B90" s="164"/>
      <c r="C90" s="141"/>
      <c r="D90" s="142"/>
      <c r="E90" s="142"/>
      <c r="F90" s="145"/>
      <c r="G90" s="143"/>
      <c r="H90" s="24">
        <f t="shared" si="5"/>
        <v>0</v>
      </c>
      <c r="I90" s="24"/>
    </row>
    <row r="91" spans="1:9" ht="12.75" hidden="1">
      <c r="A91" s="140">
        <f t="shared" si="4"/>
        <v>17</v>
      </c>
      <c r="B91" s="164"/>
      <c r="C91" s="141"/>
      <c r="D91" s="142"/>
      <c r="E91" s="142"/>
      <c r="F91" s="145"/>
      <c r="G91" s="143"/>
      <c r="H91" s="24">
        <f t="shared" si="5"/>
        <v>0</v>
      </c>
      <c r="I91" s="24"/>
    </row>
    <row r="92" spans="1:9" ht="12.75" hidden="1">
      <c r="A92" s="140">
        <f t="shared" si="4"/>
        <v>18</v>
      </c>
      <c r="B92" s="163"/>
      <c r="C92" s="141"/>
      <c r="D92" s="142"/>
      <c r="E92" s="142"/>
      <c r="F92" s="143"/>
      <c r="G92" s="143"/>
      <c r="H92" s="24">
        <f t="shared" si="5"/>
        <v>0</v>
      </c>
      <c r="I92" s="24"/>
    </row>
    <row r="93" spans="1:9" ht="12.75" hidden="1">
      <c r="A93" s="140">
        <f t="shared" si="4"/>
        <v>19</v>
      </c>
      <c r="B93" s="164"/>
      <c r="C93" s="141"/>
      <c r="D93" s="142"/>
      <c r="E93" s="142"/>
      <c r="F93" s="145"/>
      <c r="G93" s="143"/>
      <c r="H93" s="24">
        <f t="shared" si="5"/>
        <v>0</v>
      </c>
      <c r="I93" s="24"/>
    </row>
    <row r="94" spans="1:9" ht="12.75" hidden="1">
      <c r="A94" s="140">
        <f t="shared" si="4"/>
        <v>20</v>
      </c>
      <c r="B94" s="164"/>
      <c r="C94" s="141"/>
      <c r="D94" s="142"/>
      <c r="E94" s="142"/>
      <c r="F94" s="145"/>
      <c r="G94" s="143"/>
      <c r="H94" s="24">
        <f t="shared" si="5"/>
        <v>0</v>
      </c>
      <c r="I94" s="24"/>
    </row>
    <row r="95" spans="1:9" ht="12.75" hidden="1">
      <c r="A95" s="142"/>
      <c r="B95" s="54"/>
      <c r="C95" s="55" t="str">
        <f>"Σύνολο "&amp;C74</f>
        <v>Σύνολο </v>
      </c>
      <c r="D95" s="22"/>
      <c r="E95" s="22"/>
      <c r="F95" s="29"/>
      <c r="G95" s="23"/>
      <c r="H95" s="146">
        <f>SUM(H75:H94)</f>
        <v>0</v>
      </c>
      <c r="I95" s="24">
        <f>H95</f>
        <v>0</v>
      </c>
    </row>
    <row r="96" spans="1:9" ht="12.75" hidden="1">
      <c r="A96" s="159"/>
      <c r="B96" s="127"/>
      <c r="C96" s="128"/>
      <c r="D96" s="129"/>
      <c r="E96" s="129"/>
      <c r="F96" s="130"/>
      <c r="G96" s="131"/>
      <c r="H96" s="132"/>
      <c r="I96" s="147"/>
    </row>
    <row r="97" spans="1:9" ht="12.75" hidden="1">
      <c r="A97" s="160"/>
      <c r="B97" s="155"/>
      <c r="C97" s="156"/>
      <c r="D97" s="10"/>
      <c r="E97" s="10"/>
      <c r="F97" s="28"/>
      <c r="G97" s="12"/>
      <c r="H97" s="157"/>
      <c r="I97" s="158"/>
    </row>
    <row r="98" spans="1:9" ht="12.75" hidden="1">
      <c r="A98" s="161"/>
      <c r="B98" s="149"/>
      <c r="C98" s="150"/>
      <c r="D98" s="151"/>
      <c r="E98" s="151"/>
      <c r="F98" s="152"/>
      <c r="G98" s="153"/>
      <c r="H98" s="154"/>
      <c r="I98" s="148"/>
    </row>
    <row r="99" spans="1:9" ht="12.75" hidden="1">
      <c r="A99" s="142"/>
      <c r="B99" s="54"/>
      <c r="C99" s="55" t="s">
        <v>48</v>
      </c>
      <c r="D99" s="22"/>
      <c r="E99" s="22"/>
      <c r="F99" s="29"/>
      <c r="G99" s="23"/>
      <c r="H99" s="111"/>
      <c r="I99" s="24">
        <f>I73+I95</f>
        <v>29776.7</v>
      </c>
    </row>
    <row r="100" spans="1:9" ht="12.75" hidden="1">
      <c r="A100" s="142"/>
      <c r="B100" s="54"/>
      <c r="C100" s="55" t="s">
        <v>47</v>
      </c>
      <c r="D100" s="22"/>
      <c r="E100" s="22"/>
      <c r="F100" s="29"/>
      <c r="G100" s="23"/>
      <c r="H100" s="111"/>
      <c r="I100" s="24">
        <f>I99</f>
        <v>29776.7</v>
      </c>
    </row>
    <row r="101" spans="1:9" ht="12.75" hidden="1">
      <c r="A101" s="44"/>
      <c r="B101" s="52" t="s">
        <v>27</v>
      </c>
      <c r="C101" s="53"/>
      <c r="D101" s="45"/>
      <c r="E101" s="45"/>
      <c r="F101" s="46"/>
      <c r="G101" s="47"/>
      <c r="H101" s="47"/>
      <c r="I101" s="48"/>
    </row>
    <row r="102" spans="1:9" ht="12.75" hidden="1">
      <c r="A102" s="140">
        <f aca="true" t="shared" si="6" ref="A102:A121">A101+1</f>
        <v>1</v>
      </c>
      <c r="B102" s="163"/>
      <c r="C102" s="141"/>
      <c r="D102" s="142"/>
      <c r="E102" s="142"/>
      <c r="F102" s="143"/>
      <c r="G102" s="143"/>
      <c r="H102" s="24">
        <f aca="true" t="shared" si="7" ref="H102:H121">ROUND(F102*G102,2)</f>
        <v>0</v>
      </c>
      <c r="I102" s="24"/>
    </row>
    <row r="103" spans="1:9" ht="12.75" hidden="1">
      <c r="A103" s="140">
        <f t="shared" si="6"/>
        <v>2</v>
      </c>
      <c r="B103" s="164"/>
      <c r="C103" s="141"/>
      <c r="D103" s="142"/>
      <c r="E103" s="144"/>
      <c r="F103" s="145"/>
      <c r="G103" s="145"/>
      <c r="H103" s="24">
        <f t="shared" si="7"/>
        <v>0</v>
      </c>
      <c r="I103" s="24"/>
    </row>
    <row r="104" spans="1:9" ht="12.75" hidden="1">
      <c r="A104" s="140">
        <f t="shared" si="6"/>
        <v>3</v>
      </c>
      <c r="B104" s="164"/>
      <c r="C104" s="141"/>
      <c r="D104" s="142"/>
      <c r="E104" s="142"/>
      <c r="F104" s="143"/>
      <c r="G104" s="143"/>
      <c r="H104" s="24">
        <f t="shared" si="7"/>
        <v>0</v>
      </c>
      <c r="I104" s="24"/>
    </row>
    <row r="105" spans="1:9" ht="12.75" hidden="1">
      <c r="A105" s="140">
        <f t="shared" si="6"/>
        <v>4</v>
      </c>
      <c r="B105" s="164"/>
      <c r="C105" s="141"/>
      <c r="D105" s="142"/>
      <c r="E105" s="142"/>
      <c r="F105" s="145"/>
      <c r="G105" s="145"/>
      <c r="H105" s="24">
        <f t="shared" si="7"/>
        <v>0</v>
      </c>
      <c r="I105" s="24"/>
    </row>
    <row r="106" spans="1:9" ht="12.75" hidden="1">
      <c r="A106" s="140">
        <f t="shared" si="6"/>
        <v>5</v>
      </c>
      <c r="B106" s="164"/>
      <c r="C106" s="141"/>
      <c r="D106" s="142"/>
      <c r="E106" s="142"/>
      <c r="F106" s="143"/>
      <c r="G106" s="143"/>
      <c r="H106" s="24">
        <f t="shared" si="7"/>
        <v>0</v>
      </c>
      <c r="I106" s="24"/>
    </row>
    <row r="107" spans="1:9" ht="12.75" hidden="1">
      <c r="A107" s="140">
        <f t="shared" si="6"/>
        <v>6</v>
      </c>
      <c r="B107" s="164"/>
      <c r="C107" s="141"/>
      <c r="D107" s="142"/>
      <c r="E107" s="142"/>
      <c r="F107" s="143"/>
      <c r="G107" s="143"/>
      <c r="H107" s="24">
        <f t="shared" si="7"/>
        <v>0</v>
      </c>
      <c r="I107" s="24"/>
    </row>
    <row r="108" spans="1:9" ht="12.75" hidden="1">
      <c r="A108" s="140">
        <f t="shared" si="6"/>
        <v>7</v>
      </c>
      <c r="B108" s="164"/>
      <c r="C108" s="141"/>
      <c r="D108" s="142"/>
      <c r="E108" s="142"/>
      <c r="F108" s="145"/>
      <c r="G108" s="143"/>
      <c r="H108" s="24">
        <f t="shared" si="7"/>
        <v>0</v>
      </c>
      <c r="I108" s="24"/>
    </row>
    <row r="109" spans="1:9" ht="12.75" hidden="1">
      <c r="A109" s="140">
        <f t="shared" si="6"/>
        <v>8</v>
      </c>
      <c r="B109" s="164"/>
      <c r="C109" s="141"/>
      <c r="D109" s="142"/>
      <c r="E109" s="142"/>
      <c r="F109" s="145"/>
      <c r="G109" s="143"/>
      <c r="H109" s="24">
        <f t="shared" si="7"/>
        <v>0</v>
      </c>
      <c r="I109" s="24"/>
    </row>
    <row r="110" spans="1:9" ht="12.75" hidden="1">
      <c r="A110" s="140">
        <f t="shared" si="6"/>
        <v>9</v>
      </c>
      <c r="B110" s="164"/>
      <c r="C110" s="141"/>
      <c r="D110" s="142"/>
      <c r="E110" s="142"/>
      <c r="F110" s="145"/>
      <c r="G110" s="143"/>
      <c r="H110" s="24">
        <f t="shared" si="7"/>
        <v>0</v>
      </c>
      <c r="I110" s="24"/>
    </row>
    <row r="111" spans="1:9" ht="12.75" hidden="1">
      <c r="A111" s="140">
        <f t="shared" si="6"/>
        <v>10</v>
      </c>
      <c r="B111" s="164"/>
      <c r="C111" s="141"/>
      <c r="D111" s="142"/>
      <c r="E111" s="142"/>
      <c r="F111" s="145"/>
      <c r="G111" s="143"/>
      <c r="H111" s="24">
        <f t="shared" si="7"/>
        <v>0</v>
      </c>
      <c r="I111" s="24"/>
    </row>
    <row r="112" spans="1:9" ht="12.75" hidden="1">
      <c r="A112" s="140">
        <f t="shared" si="6"/>
        <v>11</v>
      </c>
      <c r="B112" s="164"/>
      <c r="C112" s="141"/>
      <c r="D112" s="142"/>
      <c r="E112" s="142"/>
      <c r="F112" s="145"/>
      <c r="G112" s="143"/>
      <c r="H112" s="24">
        <f t="shared" si="7"/>
        <v>0</v>
      </c>
      <c r="I112" s="24"/>
    </row>
    <row r="113" spans="1:9" ht="12.75" hidden="1">
      <c r="A113" s="140">
        <f t="shared" si="6"/>
        <v>12</v>
      </c>
      <c r="B113" s="164"/>
      <c r="C113" s="141"/>
      <c r="D113" s="142"/>
      <c r="E113" s="142"/>
      <c r="F113" s="145"/>
      <c r="G113" s="143"/>
      <c r="H113" s="24">
        <f t="shared" si="7"/>
        <v>0</v>
      </c>
      <c r="I113" s="24"/>
    </row>
    <row r="114" spans="1:9" ht="12.75" hidden="1">
      <c r="A114" s="140">
        <f t="shared" si="6"/>
        <v>13</v>
      </c>
      <c r="B114" s="163"/>
      <c r="C114" s="141"/>
      <c r="D114" s="142"/>
      <c r="E114" s="142"/>
      <c r="F114" s="143"/>
      <c r="G114" s="143"/>
      <c r="H114" s="24">
        <f t="shared" si="7"/>
        <v>0</v>
      </c>
      <c r="I114" s="24"/>
    </row>
    <row r="115" spans="1:9" ht="12.75" hidden="1">
      <c r="A115" s="140">
        <f t="shared" si="6"/>
        <v>14</v>
      </c>
      <c r="B115" s="164"/>
      <c r="C115" s="141"/>
      <c r="D115" s="142"/>
      <c r="E115" s="142"/>
      <c r="F115" s="145"/>
      <c r="G115" s="143"/>
      <c r="H115" s="24">
        <f t="shared" si="7"/>
        <v>0</v>
      </c>
      <c r="I115" s="24"/>
    </row>
    <row r="116" spans="1:9" ht="12.75" hidden="1">
      <c r="A116" s="140">
        <f t="shared" si="6"/>
        <v>15</v>
      </c>
      <c r="B116" s="164"/>
      <c r="C116" s="141"/>
      <c r="D116" s="142"/>
      <c r="E116" s="142"/>
      <c r="F116" s="145"/>
      <c r="G116" s="143"/>
      <c r="H116" s="24">
        <f t="shared" si="7"/>
        <v>0</v>
      </c>
      <c r="I116" s="24"/>
    </row>
    <row r="117" spans="1:9" ht="12.75" hidden="1">
      <c r="A117" s="140">
        <f t="shared" si="6"/>
        <v>16</v>
      </c>
      <c r="B117" s="164"/>
      <c r="C117" s="141"/>
      <c r="D117" s="142"/>
      <c r="E117" s="142"/>
      <c r="F117" s="145"/>
      <c r="G117" s="143"/>
      <c r="H117" s="24">
        <f t="shared" si="7"/>
        <v>0</v>
      </c>
      <c r="I117" s="24"/>
    </row>
    <row r="118" spans="1:9" ht="12.75" hidden="1">
      <c r="A118" s="140">
        <f t="shared" si="6"/>
        <v>17</v>
      </c>
      <c r="B118" s="164"/>
      <c r="C118" s="141"/>
      <c r="D118" s="142"/>
      <c r="E118" s="142"/>
      <c r="F118" s="145"/>
      <c r="G118" s="143"/>
      <c r="H118" s="24">
        <f t="shared" si="7"/>
        <v>0</v>
      </c>
      <c r="I118" s="24"/>
    </row>
    <row r="119" spans="1:9" ht="12.75" hidden="1">
      <c r="A119" s="140">
        <f t="shared" si="6"/>
        <v>18</v>
      </c>
      <c r="B119" s="163"/>
      <c r="C119" s="141"/>
      <c r="D119" s="142"/>
      <c r="E119" s="142"/>
      <c r="F119" s="143"/>
      <c r="G119" s="143"/>
      <c r="H119" s="24">
        <f t="shared" si="7"/>
        <v>0</v>
      </c>
      <c r="I119" s="24"/>
    </row>
    <row r="120" spans="1:9" ht="12.75" hidden="1">
      <c r="A120" s="140">
        <f t="shared" si="6"/>
        <v>19</v>
      </c>
      <c r="B120" s="164"/>
      <c r="C120" s="141"/>
      <c r="D120" s="142"/>
      <c r="E120" s="142"/>
      <c r="F120" s="145"/>
      <c r="G120" s="143"/>
      <c r="H120" s="24">
        <f t="shared" si="7"/>
        <v>0</v>
      </c>
      <c r="I120" s="24"/>
    </row>
    <row r="121" spans="1:9" ht="12.75" hidden="1">
      <c r="A121" s="140">
        <f t="shared" si="6"/>
        <v>20</v>
      </c>
      <c r="B121" s="164"/>
      <c r="C121" s="141"/>
      <c r="D121" s="142"/>
      <c r="E121" s="142"/>
      <c r="F121" s="145"/>
      <c r="G121" s="143"/>
      <c r="H121" s="24">
        <f t="shared" si="7"/>
        <v>0</v>
      </c>
      <c r="I121" s="24"/>
    </row>
    <row r="122" spans="1:9" ht="12.75" hidden="1">
      <c r="A122" s="142"/>
      <c r="B122" s="54"/>
      <c r="C122" s="55" t="str">
        <f>"Σύνολο "&amp;C101</f>
        <v>Σύνολο </v>
      </c>
      <c r="D122" s="22"/>
      <c r="E122" s="22"/>
      <c r="F122" s="29"/>
      <c r="G122" s="23"/>
      <c r="H122" s="146">
        <f>SUM(H102:H121)</f>
        <v>0</v>
      </c>
      <c r="I122" s="24">
        <f>H122</f>
        <v>0</v>
      </c>
    </row>
    <row r="123" spans="1:9" ht="12.75" hidden="1">
      <c r="A123" s="159"/>
      <c r="B123" s="127"/>
      <c r="C123" s="128"/>
      <c r="D123" s="129"/>
      <c r="E123" s="129"/>
      <c r="F123" s="130"/>
      <c r="G123" s="131"/>
      <c r="H123" s="132"/>
      <c r="I123" s="147"/>
    </row>
    <row r="124" spans="1:9" ht="12.75" hidden="1">
      <c r="A124" s="160"/>
      <c r="B124" s="155"/>
      <c r="C124" s="156"/>
      <c r="D124" s="10"/>
      <c r="E124" s="10"/>
      <c r="F124" s="28"/>
      <c r="G124" s="12"/>
      <c r="H124" s="157"/>
      <c r="I124" s="158"/>
    </row>
    <row r="125" spans="1:9" ht="12.75" hidden="1">
      <c r="A125" s="161"/>
      <c r="B125" s="149"/>
      <c r="C125" s="150"/>
      <c r="D125" s="151"/>
      <c r="E125" s="151"/>
      <c r="F125" s="152"/>
      <c r="G125" s="153"/>
      <c r="H125" s="154"/>
      <c r="I125" s="148"/>
    </row>
    <row r="126" spans="1:9" ht="12.75" hidden="1">
      <c r="A126" s="142"/>
      <c r="B126" s="54"/>
      <c r="C126" s="55" t="s">
        <v>48</v>
      </c>
      <c r="D126" s="22"/>
      <c r="E126" s="22"/>
      <c r="F126" s="29"/>
      <c r="G126" s="23"/>
      <c r="H126" s="111"/>
      <c r="I126" s="24">
        <f>I100+I122</f>
        <v>29776.7</v>
      </c>
    </row>
    <row r="127" spans="1:9" ht="12.75" hidden="1">
      <c r="A127" s="142"/>
      <c r="B127" s="54"/>
      <c r="C127" s="55" t="s">
        <v>47</v>
      </c>
      <c r="D127" s="22"/>
      <c r="E127" s="22"/>
      <c r="F127" s="29"/>
      <c r="G127" s="23"/>
      <c r="H127" s="111"/>
      <c r="I127" s="24">
        <f>I126</f>
        <v>29776.7</v>
      </c>
    </row>
    <row r="128" spans="1:9" ht="12.75" hidden="1">
      <c r="A128" s="44"/>
      <c r="B128" s="52" t="s">
        <v>28</v>
      </c>
      <c r="C128" s="53"/>
      <c r="D128" s="45"/>
      <c r="E128" s="45"/>
      <c r="F128" s="46"/>
      <c r="G128" s="47"/>
      <c r="H128" s="47"/>
      <c r="I128" s="48"/>
    </row>
    <row r="129" spans="1:9" ht="12.75" hidden="1">
      <c r="A129" s="140">
        <f>A128+1</f>
        <v>1</v>
      </c>
      <c r="B129" s="163"/>
      <c r="C129" s="141"/>
      <c r="D129" s="142"/>
      <c r="E129" s="142"/>
      <c r="F129" s="143"/>
      <c r="G129" s="143"/>
      <c r="H129" s="24">
        <f>ROUND(F129*G129,2)</f>
        <v>0</v>
      </c>
      <c r="I129" s="24"/>
    </row>
    <row r="130" spans="1:9" ht="12.75" hidden="1">
      <c r="A130" s="140">
        <f aca="true" t="shared" si="8" ref="A130:A148">A129+1</f>
        <v>2</v>
      </c>
      <c r="B130" s="164"/>
      <c r="C130" s="141"/>
      <c r="D130" s="142"/>
      <c r="E130" s="144"/>
      <c r="F130" s="145"/>
      <c r="G130" s="145"/>
      <c r="H130" s="24">
        <f aca="true" t="shared" si="9" ref="H130:H148">ROUND(F130*G130,2)</f>
        <v>0</v>
      </c>
      <c r="I130" s="24"/>
    </row>
    <row r="131" spans="1:9" ht="12.75" hidden="1">
      <c r="A131" s="140">
        <f t="shared" si="8"/>
        <v>3</v>
      </c>
      <c r="B131" s="164"/>
      <c r="C131" s="141"/>
      <c r="D131" s="142"/>
      <c r="E131" s="142"/>
      <c r="F131" s="143"/>
      <c r="G131" s="143"/>
      <c r="H131" s="24">
        <f t="shared" si="9"/>
        <v>0</v>
      </c>
      <c r="I131" s="24"/>
    </row>
    <row r="132" spans="1:9" ht="12.75" hidden="1">
      <c r="A132" s="140">
        <f t="shared" si="8"/>
        <v>4</v>
      </c>
      <c r="B132" s="164"/>
      <c r="C132" s="141"/>
      <c r="D132" s="142"/>
      <c r="E132" s="142"/>
      <c r="F132" s="145"/>
      <c r="G132" s="145"/>
      <c r="H132" s="24">
        <f t="shared" si="9"/>
        <v>0</v>
      </c>
      <c r="I132" s="24"/>
    </row>
    <row r="133" spans="1:9" ht="12.75" hidden="1">
      <c r="A133" s="140">
        <f t="shared" si="8"/>
        <v>5</v>
      </c>
      <c r="B133" s="164"/>
      <c r="C133" s="141"/>
      <c r="D133" s="142"/>
      <c r="E133" s="142"/>
      <c r="F133" s="143"/>
      <c r="G133" s="143"/>
      <c r="H133" s="24">
        <f t="shared" si="9"/>
        <v>0</v>
      </c>
      <c r="I133" s="24"/>
    </row>
    <row r="134" spans="1:9" ht="12.75" hidden="1">
      <c r="A134" s="140">
        <f t="shared" si="8"/>
        <v>6</v>
      </c>
      <c r="B134" s="164"/>
      <c r="C134" s="141"/>
      <c r="D134" s="142"/>
      <c r="E134" s="142"/>
      <c r="F134" s="143"/>
      <c r="G134" s="143"/>
      <c r="H134" s="24">
        <f t="shared" si="9"/>
        <v>0</v>
      </c>
      <c r="I134" s="24"/>
    </row>
    <row r="135" spans="1:9" ht="12.75" hidden="1">
      <c r="A135" s="140">
        <f t="shared" si="8"/>
        <v>7</v>
      </c>
      <c r="B135" s="164"/>
      <c r="C135" s="141"/>
      <c r="D135" s="142"/>
      <c r="E135" s="142"/>
      <c r="F135" s="145"/>
      <c r="G135" s="143"/>
      <c r="H135" s="24">
        <f t="shared" si="9"/>
        <v>0</v>
      </c>
      <c r="I135" s="24"/>
    </row>
    <row r="136" spans="1:9" ht="12.75" hidden="1">
      <c r="A136" s="140">
        <f t="shared" si="8"/>
        <v>8</v>
      </c>
      <c r="B136" s="164"/>
      <c r="C136" s="141"/>
      <c r="D136" s="142"/>
      <c r="E136" s="142"/>
      <c r="F136" s="145"/>
      <c r="G136" s="143"/>
      <c r="H136" s="24">
        <f t="shared" si="9"/>
        <v>0</v>
      </c>
      <c r="I136" s="24"/>
    </row>
    <row r="137" spans="1:9" ht="12.75" hidden="1">
      <c r="A137" s="140">
        <f t="shared" si="8"/>
        <v>9</v>
      </c>
      <c r="B137" s="164"/>
      <c r="C137" s="141"/>
      <c r="D137" s="142"/>
      <c r="E137" s="142"/>
      <c r="F137" s="145"/>
      <c r="G137" s="143"/>
      <c r="H137" s="24">
        <f t="shared" si="9"/>
        <v>0</v>
      </c>
      <c r="I137" s="24"/>
    </row>
    <row r="138" spans="1:9" ht="12.75" hidden="1">
      <c r="A138" s="140">
        <f t="shared" si="8"/>
        <v>10</v>
      </c>
      <c r="B138" s="164"/>
      <c r="C138" s="141"/>
      <c r="D138" s="142"/>
      <c r="E138" s="142"/>
      <c r="F138" s="145"/>
      <c r="G138" s="143"/>
      <c r="H138" s="24">
        <f t="shared" si="9"/>
        <v>0</v>
      </c>
      <c r="I138" s="24"/>
    </row>
    <row r="139" spans="1:9" ht="12.75" hidden="1">
      <c r="A139" s="140">
        <f t="shared" si="8"/>
        <v>11</v>
      </c>
      <c r="B139" s="164"/>
      <c r="C139" s="141"/>
      <c r="D139" s="142"/>
      <c r="E139" s="142"/>
      <c r="F139" s="145"/>
      <c r="G139" s="143"/>
      <c r="H139" s="24">
        <f t="shared" si="9"/>
        <v>0</v>
      </c>
      <c r="I139" s="24"/>
    </row>
    <row r="140" spans="1:9" ht="12.75" hidden="1">
      <c r="A140" s="140">
        <f t="shared" si="8"/>
        <v>12</v>
      </c>
      <c r="B140" s="164"/>
      <c r="C140" s="141"/>
      <c r="D140" s="142"/>
      <c r="E140" s="142"/>
      <c r="F140" s="145"/>
      <c r="G140" s="143"/>
      <c r="H140" s="24">
        <f t="shared" si="9"/>
        <v>0</v>
      </c>
      <c r="I140" s="24"/>
    </row>
    <row r="141" spans="1:9" ht="12.75" hidden="1">
      <c r="A141" s="140">
        <f t="shared" si="8"/>
        <v>13</v>
      </c>
      <c r="B141" s="163"/>
      <c r="C141" s="141"/>
      <c r="D141" s="142"/>
      <c r="E141" s="142"/>
      <c r="F141" s="143"/>
      <c r="G141" s="143"/>
      <c r="H141" s="24">
        <f t="shared" si="9"/>
        <v>0</v>
      </c>
      <c r="I141" s="24"/>
    </row>
    <row r="142" spans="1:9" ht="12.75" hidden="1">
      <c r="A142" s="140">
        <f t="shared" si="8"/>
        <v>14</v>
      </c>
      <c r="B142" s="164"/>
      <c r="C142" s="141"/>
      <c r="D142" s="142"/>
      <c r="E142" s="142"/>
      <c r="F142" s="145"/>
      <c r="G142" s="143"/>
      <c r="H142" s="24">
        <f t="shared" si="9"/>
        <v>0</v>
      </c>
      <c r="I142" s="24"/>
    </row>
    <row r="143" spans="1:9" ht="12.75" hidden="1">
      <c r="A143" s="140">
        <f t="shared" si="8"/>
        <v>15</v>
      </c>
      <c r="B143" s="164"/>
      <c r="C143" s="141"/>
      <c r="D143" s="142"/>
      <c r="E143" s="142"/>
      <c r="F143" s="145"/>
      <c r="G143" s="143"/>
      <c r="H143" s="24">
        <f t="shared" si="9"/>
        <v>0</v>
      </c>
      <c r="I143" s="24"/>
    </row>
    <row r="144" spans="1:9" ht="12.75" hidden="1">
      <c r="A144" s="140">
        <f t="shared" si="8"/>
        <v>16</v>
      </c>
      <c r="B144" s="164"/>
      <c r="C144" s="141"/>
      <c r="D144" s="142"/>
      <c r="E144" s="142"/>
      <c r="F144" s="145"/>
      <c r="G144" s="143"/>
      <c r="H144" s="24">
        <f t="shared" si="9"/>
        <v>0</v>
      </c>
      <c r="I144" s="24"/>
    </row>
    <row r="145" spans="1:9" ht="12.75" hidden="1">
      <c r="A145" s="140">
        <f t="shared" si="8"/>
        <v>17</v>
      </c>
      <c r="B145" s="164"/>
      <c r="C145" s="141"/>
      <c r="D145" s="142"/>
      <c r="E145" s="142"/>
      <c r="F145" s="145"/>
      <c r="G145" s="143"/>
      <c r="H145" s="24">
        <f t="shared" si="9"/>
        <v>0</v>
      </c>
      <c r="I145" s="24"/>
    </row>
    <row r="146" spans="1:9" ht="12.75" hidden="1">
      <c r="A146" s="140">
        <f t="shared" si="8"/>
        <v>18</v>
      </c>
      <c r="B146" s="163"/>
      <c r="C146" s="141"/>
      <c r="D146" s="142"/>
      <c r="E146" s="142"/>
      <c r="F146" s="143"/>
      <c r="G146" s="143"/>
      <c r="H146" s="24">
        <f t="shared" si="9"/>
        <v>0</v>
      </c>
      <c r="I146" s="24"/>
    </row>
    <row r="147" spans="1:9" ht="12.75" hidden="1">
      <c r="A147" s="140">
        <f t="shared" si="8"/>
        <v>19</v>
      </c>
      <c r="B147" s="164"/>
      <c r="C147" s="141"/>
      <c r="D147" s="142"/>
      <c r="E147" s="142"/>
      <c r="F147" s="145"/>
      <c r="G147" s="143"/>
      <c r="H147" s="24">
        <f t="shared" si="9"/>
        <v>0</v>
      </c>
      <c r="I147" s="24"/>
    </row>
    <row r="148" spans="1:9" ht="12.75" hidden="1">
      <c r="A148" s="140">
        <f t="shared" si="8"/>
        <v>20</v>
      </c>
      <c r="B148" s="164"/>
      <c r="C148" s="141"/>
      <c r="D148" s="142"/>
      <c r="E148" s="142"/>
      <c r="F148" s="145"/>
      <c r="G148" s="143"/>
      <c r="H148" s="24">
        <f t="shared" si="9"/>
        <v>0</v>
      </c>
      <c r="I148" s="24"/>
    </row>
    <row r="149" spans="1:9" ht="12.75" hidden="1">
      <c r="A149" s="142"/>
      <c r="B149" s="54"/>
      <c r="C149" s="55" t="str">
        <f>"Σύνολο "&amp;C128</f>
        <v>Σύνολο </v>
      </c>
      <c r="D149" s="22"/>
      <c r="E149" s="22"/>
      <c r="F149" s="29"/>
      <c r="G149" s="23"/>
      <c r="H149" s="146">
        <f>SUM(H129:H148)</f>
        <v>0</v>
      </c>
      <c r="I149" s="24">
        <f>H149</f>
        <v>0</v>
      </c>
    </row>
    <row r="150" spans="1:9" ht="12.75" hidden="1">
      <c r="A150" s="159"/>
      <c r="B150" s="127"/>
      <c r="C150" s="128"/>
      <c r="D150" s="129"/>
      <c r="E150" s="129"/>
      <c r="F150" s="130"/>
      <c r="G150" s="131"/>
      <c r="H150" s="132"/>
      <c r="I150" s="147"/>
    </row>
    <row r="151" spans="1:9" ht="12.75" hidden="1">
      <c r="A151" s="160"/>
      <c r="B151" s="155"/>
      <c r="C151" s="156"/>
      <c r="D151" s="10"/>
      <c r="E151" s="10"/>
      <c r="F151" s="28"/>
      <c r="G151" s="12"/>
      <c r="H151" s="157"/>
      <c r="I151" s="158"/>
    </row>
    <row r="152" spans="1:9" ht="12.75" hidden="1">
      <c r="A152" s="161"/>
      <c r="B152" s="149"/>
      <c r="C152" s="150"/>
      <c r="D152" s="151"/>
      <c r="E152" s="151"/>
      <c r="F152" s="152"/>
      <c r="G152" s="153"/>
      <c r="H152" s="154"/>
      <c r="I152" s="148"/>
    </row>
    <row r="153" spans="1:9" ht="12.75" hidden="1">
      <c r="A153" s="142"/>
      <c r="B153" s="54"/>
      <c r="C153" s="55" t="s">
        <v>48</v>
      </c>
      <c r="D153" s="22"/>
      <c r="E153" s="22"/>
      <c r="F153" s="29"/>
      <c r="G153" s="23"/>
      <c r="H153" s="111"/>
      <c r="I153" s="24">
        <f>I127+I149</f>
        <v>29776.7</v>
      </c>
    </row>
    <row r="154" spans="1:9" ht="12.75" hidden="1">
      <c r="A154" s="142"/>
      <c r="B154" s="54"/>
      <c r="C154" s="55" t="s">
        <v>47</v>
      </c>
      <c r="D154" s="22"/>
      <c r="E154" s="22"/>
      <c r="F154" s="29"/>
      <c r="G154" s="23"/>
      <c r="H154" s="111"/>
      <c r="I154" s="24">
        <f>I153</f>
        <v>29776.7</v>
      </c>
    </row>
    <row r="155" spans="1:9" ht="12.75" hidden="1">
      <c r="A155" s="44"/>
      <c r="B155" s="52" t="s">
        <v>29</v>
      </c>
      <c r="C155" s="53"/>
      <c r="D155" s="45"/>
      <c r="E155" s="45"/>
      <c r="F155" s="46"/>
      <c r="G155" s="47"/>
      <c r="H155" s="47"/>
      <c r="I155" s="48"/>
    </row>
    <row r="156" spans="1:9" ht="12.75" hidden="1">
      <c r="A156" s="140">
        <f aca="true" t="shared" si="10" ref="A156:A175">A155+1</f>
        <v>1</v>
      </c>
      <c r="B156" s="163"/>
      <c r="C156" s="141"/>
      <c r="D156" s="142"/>
      <c r="E156" s="142"/>
      <c r="F156" s="143"/>
      <c r="G156" s="143"/>
      <c r="H156" s="24">
        <f aca="true" t="shared" si="11" ref="H156:H175">ROUND(F156*G156,2)</f>
        <v>0</v>
      </c>
      <c r="I156" s="24"/>
    </row>
    <row r="157" spans="1:9" ht="12.75" hidden="1">
      <c r="A157" s="140">
        <f t="shared" si="10"/>
        <v>2</v>
      </c>
      <c r="B157" s="164"/>
      <c r="C157" s="141"/>
      <c r="D157" s="142"/>
      <c r="E157" s="144"/>
      <c r="F157" s="145"/>
      <c r="G157" s="145"/>
      <c r="H157" s="24">
        <f t="shared" si="11"/>
        <v>0</v>
      </c>
      <c r="I157" s="24"/>
    </row>
    <row r="158" spans="1:9" ht="12.75" hidden="1">
      <c r="A158" s="140">
        <f t="shared" si="10"/>
        <v>3</v>
      </c>
      <c r="B158" s="164"/>
      <c r="C158" s="141"/>
      <c r="D158" s="142"/>
      <c r="E158" s="142"/>
      <c r="F158" s="143"/>
      <c r="G158" s="143"/>
      <c r="H158" s="24">
        <f t="shared" si="11"/>
        <v>0</v>
      </c>
      <c r="I158" s="24"/>
    </row>
    <row r="159" spans="1:9" ht="12.75" hidden="1">
      <c r="A159" s="140">
        <f t="shared" si="10"/>
        <v>4</v>
      </c>
      <c r="B159" s="164"/>
      <c r="C159" s="141"/>
      <c r="D159" s="142"/>
      <c r="E159" s="142"/>
      <c r="F159" s="145"/>
      <c r="G159" s="145"/>
      <c r="H159" s="24">
        <f t="shared" si="11"/>
        <v>0</v>
      </c>
      <c r="I159" s="24"/>
    </row>
    <row r="160" spans="1:9" ht="12.75" hidden="1">
      <c r="A160" s="140">
        <f t="shared" si="10"/>
        <v>5</v>
      </c>
      <c r="B160" s="164"/>
      <c r="C160" s="141"/>
      <c r="D160" s="142"/>
      <c r="E160" s="142"/>
      <c r="F160" s="143"/>
      <c r="G160" s="143"/>
      <c r="H160" s="24">
        <f t="shared" si="11"/>
        <v>0</v>
      </c>
      <c r="I160" s="24"/>
    </row>
    <row r="161" spans="1:9" ht="12.75" hidden="1">
      <c r="A161" s="140">
        <f t="shared" si="10"/>
        <v>6</v>
      </c>
      <c r="B161" s="164"/>
      <c r="C161" s="141"/>
      <c r="D161" s="142"/>
      <c r="E161" s="142"/>
      <c r="F161" s="143"/>
      <c r="G161" s="143"/>
      <c r="H161" s="24">
        <f t="shared" si="11"/>
        <v>0</v>
      </c>
      <c r="I161" s="24"/>
    </row>
    <row r="162" spans="1:9" ht="12.75" hidden="1">
      <c r="A162" s="140">
        <f t="shared" si="10"/>
        <v>7</v>
      </c>
      <c r="B162" s="164"/>
      <c r="C162" s="141"/>
      <c r="D162" s="142"/>
      <c r="E162" s="142"/>
      <c r="F162" s="145"/>
      <c r="G162" s="143"/>
      <c r="H162" s="24">
        <f t="shared" si="11"/>
        <v>0</v>
      </c>
      <c r="I162" s="24"/>
    </row>
    <row r="163" spans="1:9" ht="12.75" hidden="1">
      <c r="A163" s="140">
        <f t="shared" si="10"/>
        <v>8</v>
      </c>
      <c r="B163" s="164"/>
      <c r="C163" s="141"/>
      <c r="D163" s="142"/>
      <c r="E163" s="142"/>
      <c r="F163" s="145"/>
      <c r="G163" s="143"/>
      <c r="H163" s="24">
        <f t="shared" si="11"/>
        <v>0</v>
      </c>
      <c r="I163" s="24"/>
    </row>
    <row r="164" spans="1:9" ht="12.75" hidden="1">
      <c r="A164" s="140">
        <f t="shared" si="10"/>
        <v>9</v>
      </c>
      <c r="B164" s="164"/>
      <c r="C164" s="141"/>
      <c r="D164" s="142"/>
      <c r="E164" s="142"/>
      <c r="F164" s="145"/>
      <c r="G164" s="143"/>
      <c r="H164" s="24">
        <f t="shared" si="11"/>
        <v>0</v>
      </c>
      <c r="I164" s="24"/>
    </row>
    <row r="165" spans="1:9" ht="12.75" hidden="1">
      <c r="A165" s="140">
        <f t="shared" si="10"/>
        <v>10</v>
      </c>
      <c r="B165" s="164"/>
      <c r="C165" s="141"/>
      <c r="D165" s="142"/>
      <c r="E165" s="142"/>
      <c r="F165" s="145"/>
      <c r="G165" s="143"/>
      <c r="H165" s="24">
        <f t="shared" si="11"/>
        <v>0</v>
      </c>
      <c r="I165" s="24"/>
    </row>
    <row r="166" spans="1:9" ht="12.75" hidden="1">
      <c r="A166" s="140">
        <f t="shared" si="10"/>
        <v>11</v>
      </c>
      <c r="B166" s="164"/>
      <c r="C166" s="141"/>
      <c r="D166" s="142"/>
      <c r="E166" s="142"/>
      <c r="F166" s="145"/>
      <c r="G166" s="143"/>
      <c r="H166" s="24">
        <f t="shared" si="11"/>
        <v>0</v>
      </c>
      <c r="I166" s="24"/>
    </row>
    <row r="167" spans="1:9" ht="12.75" hidden="1">
      <c r="A167" s="140">
        <f t="shared" si="10"/>
        <v>12</v>
      </c>
      <c r="B167" s="164"/>
      <c r="C167" s="141"/>
      <c r="D167" s="142"/>
      <c r="E167" s="142"/>
      <c r="F167" s="145"/>
      <c r="G167" s="143"/>
      <c r="H167" s="24">
        <f t="shared" si="11"/>
        <v>0</v>
      </c>
      <c r="I167" s="24"/>
    </row>
    <row r="168" spans="1:9" ht="12.75" hidden="1">
      <c r="A168" s="140">
        <f t="shared" si="10"/>
        <v>13</v>
      </c>
      <c r="B168" s="163"/>
      <c r="C168" s="141"/>
      <c r="D168" s="142"/>
      <c r="E168" s="142"/>
      <c r="F168" s="143"/>
      <c r="G168" s="143"/>
      <c r="H168" s="24">
        <f t="shared" si="11"/>
        <v>0</v>
      </c>
      <c r="I168" s="24"/>
    </row>
    <row r="169" spans="1:9" ht="12.75" hidden="1">
      <c r="A169" s="140">
        <f t="shared" si="10"/>
        <v>14</v>
      </c>
      <c r="B169" s="164"/>
      <c r="C169" s="141"/>
      <c r="D169" s="142"/>
      <c r="E169" s="142"/>
      <c r="F169" s="145"/>
      <c r="G169" s="143"/>
      <c r="H169" s="24">
        <f t="shared" si="11"/>
        <v>0</v>
      </c>
      <c r="I169" s="24"/>
    </row>
    <row r="170" spans="1:9" ht="12.75" hidden="1">
      <c r="A170" s="140">
        <f t="shared" si="10"/>
        <v>15</v>
      </c>
      <c r="B170" s="164"/>
      <c r="C170" s="141"/>
      <c r="D170" s="142"/>
      <c r="E170" s="142"/>
      <c r="F170" s="145"/>
      <c r="G170" s="143"/>
      <c r="H170" s="24">
        <f t="shared" si="11"/>
        <v>0</v>
      </c>
      <c r="I170" s="24"/>
    </row>
    <row r="171" spans="1:9" ht="12.75" hidden="1">
      <c r="A171" s="140">
        <f t="shared" si="10"/>
        <v>16</v>
      </c>
      <c r="B171" s="164"/>
      <c r="C171" s="141"/>
      <c r="D171" s="142"/>
      <c r="E171" s="142"/>
      <c r="F171" s="145"/>
      <c r="G171" s="143"/>
      <c r="H171" s="24">
        <f t="shared" si="11"/>
        <v>0</v>
      </c>
      <c r="I171" s="24"/>
    </row>
    <row r="172" spans="1:9" ht="12.75" hidden="1">
      <c r="A172" s="140">
        <f t="shared" si="10"/>
        <v>17</v>
      </c>
      <c r="B172" s="164"/>
      <c r="C172" s="141"/>
      <c r="D172" s="142"/>
      <c r="E172" s="142"/>
      <c r="F172" s="145"/>
      <c r="G172" s="143"/>
      <c r="H172" s="24">
        <f t="shared" si="11"/>
        <v>0</v>
      </c>
      <c r="I172" s="24"/>
    </row>
    <row r="173" spans="1:9" ht="12.75" hidden="1">
      <c r="A173" s="140">
        <f t="shared" si="10"/>
        <v>18</v>
      </c>
      <c r="B173" s="163"/>
      <c r="C173" s="141"/>
      <c r="D173" s="142"/>
      <c r="E173" s="142"/>
      <c r="F173" s="143"/>
      <c r="G173" s="143"/>
      <c r="H173" s="24">
        <f t="shared" si="11"/>
        <v>0</v>
      </c>
      <c r="I173" s="24"/>
    </row>
    <row r="174" spans="1:9" ht="12.75" hidden="1">
      <c r="A174" s="140">
        <f t="shared" si="10"/>
        <v>19</v>
      </c>
      <c r="B174" s="164"/>
      <c r="C174" s="141"/>
      <c r="D174" s="142"/>
      <c r="E174" s="142"/>
      <c r="F174" s="145"/>
      <c r="G174" s="143"/>
      <c r="H174" s="24">
        <f t="shared" si="11"/>
        <v>0</v>
      </c>
      <c r="I174" s="24"/>
    </row>
    <row r="175" spans="1:9" ht="12.75" hidden="1">
      <c r="A175" s="140">
        <f t="shared" si="10"/>
        <v>20</v>
      </c>
      <c r="B175" s="164"/>
      <c r="C175" s="141"/>
      <c r="D175" s="142"/>
      <c r="E175" s="142"/>
      <c r="F175" s="145"/>
      <c r="G175" s="143"/>
      <c r="H175" s="24">
        <f t="shared" si="11"/>
        <v>0</v>
      </c>
      <c r="I175" s="24"/>
    </row>
    <row r="176" spans="1:9" ht="12.75" hidden="1">
      <c r="A176" s="142"/>
      <c r="B176" s="54"/>
      <c r="C176" s="55" t="str">
        <f>"Σύνολο "&amp;C155</f>
        <v>Σύνολο </v>
      </c>
      <c r="D176" s="22"/>
      <c r="E176" s="22"/>
      <c r="F176" s="29"/>
      <c r="G176" s="23"/>
      <c r="H176" s="146">
        <f>SUM(H156:H175)</f>
        <v>0</v>
      </c>
      <c r="I176" s="24">
        <f>H176</f>
        <v>0</v>
      </c>
    </row>
    <row r="177" spans="1:9" ht="12.75" hidden="1">
      <c r="A177" s="159"/>
      <c r="B177" s="127"/>
      <c r="C177" s="128"/>
      <c r="D177" s="129"/>
      <c r="E177" s="129"/>
      <c r="F177" s="130"/>
      <c r="G177" s="131"/>
      <c r="H177" s="132"/>
      <c r="I177" s="147"/>
    </row>
    <row r="178" spans="1:9" ht="12.75" hidden="1">
      <c r="A178" s="160"/>
      <c r="B178" s="155"/>
      <c r="C178" s="156"/>
      <c r="D178" s="10"/>
      <c r="E178" s="10"/>
      <c r="F178" s="28"/>
      <c r="G178" s="12"/>
      <c r="H178" s="157"/>
      <c r="I178" s="158"/>
    </row>
    <row r="179" spans="1:9" ht="12.75" hidden="1">
      <c r="A179" s="161"/>
      <c r="B179" s="149"/>
      <c r="C179" s="150"/>
      <c r="D179" s="151"/>
      <c r="E179" s="151"/>
      <c r="F179" s="152"/>
      <c r="G179" s="153"/>
      <c r="H179" s="154"/>
      <c r="I179" s="148"/>
    </row>
    <row r="180" spans="1:9" ht="12.75" hidden="1">
      <c r="A180" s="142"/>
      <c r="B180" s="54"/>
      <c r="C180" s="55" t="s">
        <v>48</v>
      </c>
      <c r="D180" s="22"/>
      <c r="E180" s="22"/>
      <c r="F180" s="29"/>
      <c r="G180" s="23"/>
      <c r="H180" s="111"/>
      <c r="I180" s="24">
        <f>I154+I176</f>
        <v>29776.7</v>
      </c>
    </row>
    <row r="181" spans="1:9" ht="12.75" hidden="1">
      <c r="A181" s="142"/>
      <c r="B181" s="54"/>
      <c r="C181" s="55" t="s">
        <v>47</v>
      </c>
      <c r="D181" s="22"/>
      <c r="E181" s="22"/>
      <c r="F181" s="29"/>
      <c r="G181" s="23"/>
      <c r="H181" s="111"/>
      <c r="I181" s="24">
        <f>I180</f>
        <v>29776.7</v>
      </c>
    </row>
    <row r="182" spans="1:9" ht="12.75" hidden="1">
      <c r="A182" s="44"/>
      <c r="B182" s="52" t="s">
        <v>30</v>
      </c>
      <c r="C182" s="53"/>
      <c r="D182" s="45"/>
      <c r="E182" s="45"/>
      <c r="F182" s="46"/>
      <c r="G182" s="47"/>
      <c r="H182" s="47"/>
      <c r="I182" s="48"/>
    </row>
    <row r="183" spans="1:9" ht="12.75" hidden="1">
      <c r="A183" s="140">
        <f aca="true" t="shared" si="12" ref="A183:A202">A182+1</f>
        <v>1</v>
      </c>
      <c r="B183" s="163"/>
      <c r="C183" s="141"/>
      <c r="D183" s="142"/>
      <c r="E183" s="142"/>
      <c r="F183" s="143"/>
      <c r="G183" s="143"/>
      <c r="H183" s="24">
        <f aca="true" t="shared" si="13" ref="H183:H202">ROUND(F183*G183,2)</f>
        <v>0</v>
      </c>
      <c r="I183" s="24"/>
    </row>
    <row r="184" spans="1:9" ht="12.75" hidden="1">
      <c r="A184" s="140">
        <f t="shared" si="12"/>
        <v>2</v>
      </c>
      <c r="B184" s="164"/>
      <c r="C184" s="141"/>
      <c r="D184" s="142"/>
      <c r="E184" s="144"/>
      <c r="F184" s="145"/>
      <c r="G184" s="145"/>
      <c r="H184" s="24">
        <f t="shared" si="13"/>
        <v>0</v>
      </c>
      <c r="I184" s="24"/>
    </row>
    <row r="185" spans="1:9" ht="12.75" hidden="1">
      <c r="A185" s="140">
        <f t="shared" si="12"/>
        <v>3</v>
      </c>
      <c r="B185" s="164"/>
      <c r="C185" s="141"/>
      <c r="D185" s="142"/>
      <c r="E185" s="142"/>
      <c r="F185" s="143"/>
      <c r="G185" s="143"/>
      <c r="H185" s="24">
        <f t="shared" si="13"/>
        <v>0</v>
      </c>
      <c r="I185" s="24"/>
    </row>
    <row r="186" spans="1:9" ht="12.75" hidden="1">
      <c r="A186" s="140">
        <f t="shared" si="12"/>
        <v>4</v>
      </c>
      <c r="B186" s="164"/>
      <c r="C186" s="141"/>
      <c r="D186" s="142"/>
      <c r="E186" s="142"/>
      <c r="F186" s="145"/>
      <c r="G186" s="145"/>
      <c r="H186" s="24">
        <f t="shared" si="13"/>
        <v>0</v>
      </c>
      <c r="I186" s="24"/>
    </row>
    <row r="187" spans="1:9" ht="12.75" hidden="1">
      <c r="A187" s="140">
        <f t="shared" si="12"/>
        <v>5</v>
      </c>
      <c r="B187" s="164"/>
      <c r="C187" s="141"/>
      <c r="D187" s="142"/>
      <c r="E187" s="142"/>
      <c r="F187" s="143"/>
      <c r="G187" s="143"/>
      <c r="H187" s="24">
        <f t="shared" si="13"/>
        <v>0</v>
      </c>
      <c r="I187" s="24"/>
    </row>
    <row r="188" spans="1:9" ht="12.75" hidden="1">
      <c r="A188" s="140">
        <f t="shared" si="12"/>
        <v>6</v>
      </c>
      <c r="B188" s="164"/>
      <c r="C188" s="141"/>
      <c r="D188" s="142"/>
      <c r="E188" s="142"/>
      <c r="F188" s="143"/>
      <c r="G188" s="143"/>
      <c r="H188" s="24">
        <f t="shared" si="13"/>
        <v>0</v>
      </c>
      <c r="I188" s="24"/>
    </row>
    <row r="189" spans="1:9" ht="12.75" hidden="1">
      <c r="A189" s="140">
        <f t="shared" si="12"/>
        <v>7</v>
      </c>
      <c r="B189" s="164"/>
      <c r="C189" s="141"/>
      <c r="D189" s="142"/>
      <c r="E189" s="142"/>
      <c r="F189" s="145"/>
      <c r="G189" s="143"/>
      <c r="H189" s="24">
        <f t="shared" si="13"/>
        <v>0</v>
      </c>
      <c r="I189" s="24"/>
    </row>
    <row r="190" spans="1:9" ht="12.75" hidden="1">
      <c r="A190" s="140">
        <f t="shared" si="12"/>
        <v>8</v>
      </c>
      <c r="B190" s="164"/>
      <c r="C190" s="141"/>
      <c r="D190" s="142"/>
      <c r="E190" s="142"/>
      <c r="F190" s="145"/>
      <c r="G190" s="143"/>
      <c r="H190" s="24">
        <f t="shared" si="13"/>
        <v>0</v>
      </c>
      <c r="I190" s="24"/>
    </row>
    <row r="191" spans="1:9" ht="12.75" hidden="1">
      <c r="A191" s="140">
        <f t="shared" si="12"/>
        <v>9</v>
      </c>
      <c r="B191" s="164"/>
      <c r="C191" s="141"/>
      <c r="D191" s="142"/>
      <c r="E191" s="142"/>
      <c r="F191" s="145"/>
      <c r="G191" s="143"/>
      <c r="H191" s="24">
        <f t="shared" si="13"/>
        <v>0</v>
      </c>
      <c r="I191" s="24"/>
    </row>
    <row r="192" spans="1:9" ht="12.75" hidden="1">
      <c r="A192" s="140">
        <f t="shared" si="12"/>
        <v>10</v>
      </c>
      <c r="B192" s="164"/>
      <c r="C192" s="141"/>
      <c r="D192" s="142"/>
      <c r="E192" s="142"/>
      <c r="F192" s="145"/>
      <c r="G192" s="143"/>
      <c r="H192" s="24">
        <f t="shared" si="13"/>
        <v>0</v>
      </c>
      <c r="I192" s="24"/>
    </row>
    <row r="193" spans="1:9" ht="12.75" hidden="1">
      <c r="A193" s="140">
        <f t="shared" si="12"/>
        <v>11</v>
      </c>
      <c r="B193" s="164"/>
      <c r="C193" s="141"/>
      <c r="D193" s="142"/>
      <c r="E193" s="142"/>
      <c r="F193" s="145"/>
      <c r="G193" s="143"/>
      <c r="H193" s="24">
        <f t="shared" si="13"/>
        <v>0</v>
      </c>
      <c r="I193" s="24"/>
    </row>
    <row r="194" spans="1:9" ht="12.75" hidden="1">
      <c r="A194" s="140">
        <f t="shared" si="12"/>
        <v>12</v>
      </c>
      <c r="B194" s="164"/>
      <c r="C194" s="141"/>
      <c r="D194" s="142"/>
      <c r="E194" s="142"/>
      <c r="F194" s="145"/>
      <c r="G194" s="143"/>
      <c r="H194" s="24">
        <f t="shared" si="13"/>
        <v>0</v>
      </c>
      <c r="I194" s="24"/>
    </row>
    <row r="195" spans="1:9" ht="12.75" hidden="1">
      <c r="A195" s="140">
        <f t="shared" si="12"/>
        <v>13</v>
      </c>
      <c r="B195" s="163"/>
      <c r="C195" s="141"/>
      <c r="D195" s="142"/>
      <c r="E195" s="142"/>
      <c r="F195" s="143"/>
      <c r="G195" s="143"/>
      <c r="H195" s="24">
        <f t="shared" si="13"/>
        <v>0</v>
      </c>
      <c r="I195" s="24"/>
    </row>
    <row r="196" spans="1:9" ht="12.75" hidden="1">
      <c r="A196" s="140">
        <f t="shared" si="12"/>
        <v>14</v>
      </c>
      <c r="B196" s="164"/>
      <c r="C196" s="141"/>
      <c r="D196" s="142"/>
      <c r="E196" s="142"/>
      <c r="F196" s="145"/>
      <c r="G196" s="143"/>
      <c r="H196" s="24">
        <f t="shared" si="13"/>
        <v>0</v>
      </c>
      <c r="I196" s="24"/>
    </row>
    <row r="197" spans="1:9" ht="12.75" hidden="1">
      <c r="A197" s="140">
        <f t="shared" si="12"/>
        <v>15</v>
      </c>
      <c r="B197" s="164"/>
      <c r="C197" s="141"/>
      <c r="D197" s="142"/>
      <c r="E197" s="142"/>
      <c r="F197" s="145"/>
      <c r="G197" s="143"/>
      <c r="H197" s="24">
        <f t="shared" si="13"/>
        <v>0</v>
      </c>
      <c r="I197" s="24"/>
    </row>
    <row r="198" spans="1:9" ht="12.75" hidden="1">
      <c r="A198" s="140">
        <f t="shared" si="12"/>
        <v>16</v>
      </c>
      <c r="B198" s="164"/>
      <c r="C198" s="141"/>
      <c r="D198" s="142"/>
      <c r="E198" s="142"/>
      <c r="F198" s="145"/>
      <c r="G198" s="143"/>
      <c r="H198" s="24">
        <f t="shared" si="13"/>
        <v>0</v>
      </c>
      <c r="I198" s="24"/>
    </row>
    <row r="199" spans="1:9" ht="12.75" hidden="1">
      <c r="A199" s="140">
        <f t="shared" si="12"/>
        <v>17</v>
      </c>
      <c r="B199" s="164"/>
      <c r="C199" s="141"/>
      <c r="D199" s="142"/>
      <c r="E199" s="142"/>
      <c r="F199" s="145"/>
      <c r="G199" s="143"/>
      <c r="H199" s="24">
        <f t="shared" si="13"/>
        <v>0</v>
      </c>
      <c r="I199" s="24"/>
    </row>
    <row r="200" spans="1:9" ht="12.75" hidden="1">
      <c r="A200" s="140">
        <f t="shared" si="12"/>
        <v>18</v>
      </c>
      <c r="B200" s="163"/>
      <c r="C200" s="141"/>
      <c r="D200" s="142"/>
      <c r="E200" s="142"/>
      <c r="F200" s="143"/>
      <c r="G200" s="143"/>
      <c r="H200" s="24">
        <f t="shared" si="13"/>
        <v>0</v>
      </c>
      <c r="I200" s="24"/>
    </row>
    <row r="201" spans="1:9" ht="12.75" hidden="1">
      <c r="A201" s="140">
        <f t="shared" si="12"/>
        <v>19</v>
      </c>
      <c r="B201" s="164"/>
      <c r="C201" s="141"/>
      <c r="D201" s="142"/>
      <c r="E201" s="142"/>
      <c r="F201" s="145"/>
      <c r="G201" s="143"/>
      <c r="H201" s="24">
        <f t="shared" si="13"/>
        <v>0</v>
      </c>
      <c r="I201" s="24"/>
    </row>
    <row r="202" spans="1:9" ht="12.75" hidden="1">
      <c r="A202" s="140">
        <f t="shared" si="12"/>
        <v>20</v>
      </c>
      <c r="B202" s="164"/>
      <c r="C202" s="141"/>
      <c r="D202" s="142"/>
      <c r="E202" s="142"/>
      <c r="F202" s="145"/>
      <c r="G202" s="143"/>
      <c r="H202" s="24">
        <f t="shared" si="13"/>
        <v>0</v>
      </c>
      <c r="I202" s="24"/>
    </row>
    <row r="203" spans="1:9" ht="12.75" hidden="1">
      <c r="A203" s="142"/>
      <c r="B203" s="54"/>
      <c r="C203" s="55" t="str">
        <f>"Σύνολο "&amp;C182</f>
        <v>Σύνολο </v>
      </c>
      <c r="D203" s="22"/>
      <c r="E203" s="22"/>
      <c r="F203" s="29"/>
      <c r="G203" s="23"/>
      <c r="H203" s="146">
        <f>SUM(H183:H202)</f>
        <v>0</v>
      </c>
      <c r="I203" s="24">
        <f>H203</f>
        <v>0</v>
      </c>
    </row>
    <row r="204" spans="1:9" ht="12.75" hidden="1">
      <c r="A204" s="159"/>
      <c r="B204" s="127"/>
      <c r="C204" s="128"/>
      <c r="D204" s="129"/>
      <c r="E204" s="129"/>
      <c r="F204" s="130"/>
      <c r="G204" s="131"/>
      <c r="H204" s="132"/>
      <c r="I204" s="147"/>
    </row>
    <row r="205" spans="1:9" ht="12.75" hidden="1">
      <c r="A205" s="160"/>
      <c r="B205" s="155"/>
      <c r="C205" s="156"/>
      <c r="D205" s="10"/>
      <c r="E205" s="10"/>
      <c r="F205" s="28"/>
      <c r="G205" s="12"/>
      <c r="H205" s="157"/>
      <c r="I205" s="158"/>
    </row>
    <row r="206" spans="1:9" ht="12.75" hidden="1">
      <c r="A206" s="161"/>
      <c r="B206" s="149"/>
      <c r="C206" s="150"/>
      <c r="D206" s="151"/>
      <c r="E206" s="151"/>
      <c r="F206" s="152"/>
      <c r="G206" s="153"/>
      <c r="H206" s="154"/>
      <c r="I206" s="148"/>
    </row>
    <row r="207" spans="1:9" ht="12.75" hidden="1">
      <c r="A207" s="142"/>
      <c r="B207" s="54"/>
      <c r="C207" s="55" t="s">
        <v>48</v>
      </c>
      <c r="D207" s="22"/>
      <c r="E207" s="22"/>
      <c r="F207" s="29"/>
      <c r="G207" s="23"/>
      <c r="H207" s="111"/>
      <c r="I207" s="24">
        <f>I181+I203</f>
        <v>29776.7</v>
      </c>
    </row>
    <row r="208" spans="1:9" ht="13.5" hidden="1" thickBot="1">
      <c r="A208" s="159"/>
      <c r="B208" s="127"/>
      <c r="C208" s="128" t="s">
        <v>47</v>
      </c>
      <c r="D208" s="129"/>
      <c r="E208" s="129"/>
      <c r="F208" s="130"/>
      <c r="G208" s="131"/>
      <c r="H208" s="188"/>
      <c r="I208" s="147">
        <f>I207</f>
        <v>29776.7</v>
      </c>
    </row>
    <row r="209" spans="1:18" ht="12.75">
      <c r="A209" s="189"/>
      <c r="B209" s="190"/>
      <c r="C209" s="191"/>
      <c r="D209" s="189"/>
      <c r="E209" s="189"/>
      <c r="F209" s="192"/>
      <c r="G209" s="226" t="s">
        <v>16</v>
      </c>
      <c r="H209" s="227"/>
      <c r="I209" s="21">
        <f>I32+I59+I95+I122+I149+I176+I203</f>
        <v>29776.7</v>
      </c>
      <c r="N209" s="162">
        <f>H47+H46+H45+H44+H40</f>
        <v>7231.15</v>
      </c>
      <c r="O209" s="162">
        <f>N209</f>
        <v>7231.15</v>
      </c>
      <c r="R209" s="162">
        <f>I209-O209</f>
        <v>22545.550000000003</v>
      </c>
    </row>
    <row r="210" spans="7:18" ht="13.5" thickBot="1">
      <c r="G210" s="165" t="s">
        <v>69</v>
      </c>
      <c r="H210" s="186">
        <f>ΣΤΟΙΧΕΙΑ!B17</f>
        <v>0.18</v>
      </c>
      <c r="I210" s="166">
        <f>ROUND(I209*ΣΤΟΙΧΕΙΑ!B17,2)</f>
        <v>5359.81</v>
      </c>
      <c r="M210" s="165" t="s">
        <v>69</v>
      </c>
      <c r="N210" s="186">
        <f>H210</f>
        <v>0.18</v>
      </c>
      <c r="O210" s="166">
        <f>ROUND(O209*N210,2)</f>
        <v>1301.61</v>
      </c>
      <c r="R210" s="162">
        <f aca="true" t="shared" si="14" ref="R210:R221">I210-O210</f>
        <v>4058.2000000000007</v>
      </c>
    </row>
    <row r="211" spans="7:18" ht="12.75">
      <c r="G211" s="226" t="s">
        <v>17</v>
      </c>
      <c r="H211" s="227"/>
      <c r="I211" s="167">
        <f>I209+I210</f>
        <v>35136.51</v>
      </c>
      <c r="M211" s="226" t="s">
        <v>17</v>
      </c>
      <c r="N211" s="227"/>
      <c r="O211" s="167">
        <f>O209+O210</f>
        <v>8532.76</v>
      </c>
      <c r="R211" s="162">
        <f t="shared" si="14"/>
        <v>26603.75</v>
      </c>
    </row>
    <row r="212" spans="7:18" ht="13.5" thickBot="1">
      <c r="G212" s="232" t="s">
        <v>41</v>
      </c>
      <c r="H212" s="233"/>
      <c r="I212" s="16">
        <f>ROUND(I211*0.15,2)</f>
        <v>5270.48</v>
      </c>
      <c r="M212" s="232" t="s">
        <v>41</v>
      </c>
      <c r="N212" s="233"/>
      <c r="O212" s="16">
        <f>ROUND(O211*0.15,2)</f>
        <v>1279.91</v>
      </c>
      <c r="R212" s="162">
        <f t="shared" si="14"/>
        <v>3990.5699999999997</v>
      </c>
    </row>
    <row r="213" spans="7:18" ht="13.5" hidden="1" thickBot="1">
      <c r="G213" s="226" t="s">
        <v>17</v>
      </c>
      <c r="H213" s="227"/>
      <c r="I213" s="167">
        <f>I211+I212</f>
        <v>40406.990000000005</v>
      </c>
      <c r="M213" s="226" t="s">
        <v>17</v>
      </c>
      <c r="N213" s="227"/>
      <c r="O213" s="167">
        <f>O211+O212</f>
        <v>9812.67</v>
      </c>
      <c r="R213" s="162">
        <f t="shared" si="14"/>
        <v>30594.320000000007</v>
      </c>
    </row>
    <row r="214" spans="7:18" ht="13.5" hidden="1" thickBot="1">
      <c r="G214" s="230" t="s">
        <v>40</v>
      </c>
      <c r="H214" s="231"/>
      <c r="I214" s="16">
        <f>ROUND(I213*0,2)</f>
        <v>0</v>
      </c>
      <c r="M214" s="230" t="s">
        <v>40</v>
      </c>
      <c r="N214" s="231"/>
      <c r="O214" s="16">
        <f>ROUND(O213*0,2)</f>
        <v>0</v>
      </c>
      <c r="R214" s="162">
        <f t="shared" si="14"/>
        <v>0</v>
      </c>
    </row>
    <row r="215" spans="7:18" ht="12.75">
      <c r="G215" s="226" t="s">
        <v>17</v>
      </c>
      <c r="H215" s="227"/>
      <c r="I215" s="167">
        <f>I213+I214</f>
        <v>40406.990000000005</v>
      </c>
      <c r="M215" s="226" t="s">
        <v>17</v>
      </c>
      <c r="N215" s="227"/>
      <c r="O215" s="167">
        <f>O213+O214</f>
        <v>9812.67</v>
      </c>
      <c r="R215" s="162">
        <f t="shared" si="14"/>
        <v>30594.320000000007</v>
      </c>
    </row>
    <row r="216" spans="7:18" ht="13.5" thickBot="1">
      <c r="G216" s="230" t="s">
        <v>38</v>
      </c>
      <c r="H216" s="231"/>
      <c r="I216" s="16"/>
      <c r="M216" s="230" t="s">
        <v>38</v>
      </c>
      <c r="N216" s="231"/>
      <c r="O216" s="16"/>
      <c r="R216" s="162">
        <f t="shared" si="14"/>
        <v>0</v>
      </c>
    </row>
    <row r="217" spans="7:18" ht="12.75">
      <c r="G217" s="226" t="s">
        <v>17</v>
      </c>
      <c r="H217" s="227"/>
      <c r="I217" s="167">
        <f>I215+I216</f>
        <v>40406.990000000005</v>
      </c>
      <c r="M217" s="226" t="s">
        <v>17</v>
      </c>
      <c r="N217" s="227"/>
      <c r="O217" s="167">
        <f>O215+O216</f>
        <v>9812.67</v>
      </c>
      <c r="R217" s="162">
        <f t="shared" si="14"/>
        <v>30594.320000000007</v>
      </c>
    </row>
    <row r="218" spans="7:18" ht="13.5" thickBot="1">
      <c r="G218" s="230" t="s">
        <v>42</v>
      </c>
      <c r="H218" s="231"/>
      <c r="I218" s="16">
        <v>243.42</v>
      </c>
      <c r="J218" s="183">
        <f>I217*0.05</f>
        <v>2020.3495000000003</v>
      </c>
      <c r="K218" s="185" t="s">
        <v>68</v>
      </c>
      <c r="L218" s="184"/>
      <c r="M218" s="230" t="s">
        <v>42</v>
      </c>
      <c r="N218" s="231"/>
      <c r="O218" s="16">
        <f>I218/5</f>
        <v>48.684</v>
      </c>
      <c r="R218" s="162">
        <f t="shared" si="14"/>
        <v>194.736</v>
      </c>
    </row>
    <row r="219" spans="7:18" ht="12.75">
      <c r="G219" s="226" t="s">
        <v>17</v>
      </c>
      <c r="H219" s="227"/>
      <c r="I219" s="167">
        <f>I217+I218</f>
        <v>40650.41</v>
      </c>
      <c r="M219" s="226" t="s">
        <v>17</v>
      </c>
      <c r="N219" s="227"/>
      <c r="O219" s="167">
        <f>O217+O218</f>
        <v>9861.354</v>
      </c>
      <c r="R219" s="162">
        <f t="shared" si="14"/>
        <v>30789.056000000004</v>
      </c>
    </row>
    <row r="220" spans="7:18" ht="13.5" thickBot="1">
      <c r="G220" s="165" t="s">
        <v>71</v>
      </c>
      <c r="H220" s="186">
        <f>ΣΤΟΙΧΕΙΑ!B18</f>
        <v>0.23</v>
      </c>
      <c r="I220" s="166">
        <f>ROUND(I219*ΣΤΟΙΧΕΙΑ!B18,2)</f>
        <v>9349.59</v>
      </c>
      <c r="M220" s="165" t="s">
        <v>71</v>
      </c>
      <c r="N220" s="186">
        <f>H220</f>
        <v>0.23</v>
      </c>
      <c r="O220" s="166">
        <f>ROUND(O219*H220,2)</f>
        <v>2268.11</v>
      </c>
      <c r="R220" s="162">
        <f t="shared" si="14"/>
        <v>7081.48</v>
      </c>
    </row>
    <row r="221" spans="7:18" ht="13.5" thickBot="1">
      <c r="G221" s="228" t="s">
        <v>17</v>
      </c>
      <c r="H221" s="229"/>
      <c r="I221" s="168">
        <f>I219+I220</f>
        <v>50000</v>
      </c>
      <c r="M221" s="228" t="s">
        <v>17</v>
      </c>
      <c r="N221" s="229"/>
      <c r="O221" s="168">
        <f>O219+O220</f>
        <v>12129.464</v>
      </c>
      <c r="R221" s="162">
        <f t="shared" si="14"/>
        <v>37870.536</v>
      </c>
    </row>
    <row r="222" spans="7:9" ht="12">
      <c r="G222" s="124"/>
      <c r="H222" s="124"/>
      <c r="I222" s="124"/>
    </row>
    <row r="223" spans="3:4" ht="12">
      <c r="C223" s="169" t="s">
        <v>39</v>
      </c>
      <c r="D223" s="110">
        <f>(ROUNDUP(I221,-2)-I221)/1.23</f>
        <v>0</v>
      </c>
    </row>
    <row r="224" ht="12">
      <c r="I224" s="194">
        <v>349000</v>
      </c>
    </row>
    <row r="225" ht="12">
      <c r="I225" s="194">
        <f>ROUND(I224/1.23,2)</f>
        <v>283739.84</v>
      </c>
    </row>
    <row r="226" ht="12">
      <c r="I226" s="194">
        <f>ROUND(I225*0.23,2)</f>
        <v>65260.16</v>
      </c>
    </row>
    <row r="227" ht="12">
      <c r="I227" s="194">
        <f>SUM(I225:I226)</f>
        <v>349000</v>
      </c>
    </row>
    <row r="228" ht="12.75"/>
    <row r="229" ht="12.75"/>
    <row r="230" ht="12.75"/>
    <row r="231" ht="12.75"/>
    <row r="232" ht="12.75"/>
    <row r="233" ht="12.75"/>
    <row r="234" ht="12.75"/>
    <row r="235" ht="12.75"/>
    <row r="236" spans="2:8" ht="12.75">
      <c r="B236" s="15"/>
      <c r="C236" s="15"/>
      <c r="D236" s="2"/>
      <c r="F236" s="112"/>
      <c r="H236" s="38" t="str">
        <f>ΣΤΟΙΧΕΙΑ!B25</f>
        <v>ΒΟΥΡΓΑΡΕΛΙ    18/05/2015</v>
      </c>
    </row>
    <row r="237" spans="2:8" ht="12">
      <c r="B237" s="38" t="str">
        <f>ΣΤΟΙΧΕΙΑ!B19</f>
        <v>ΒΟΥΡΓΑΡΕΛΙ    18/05/2015</v>
      </c>
      <c r="D237" s="196">
        <f>ΣΤΟΙΧΕΙΑ!B22</f>
        <v>0</v>
      </c>
      <c r="F237" s="17"/>
      <c r="H237" s="40" t="s">
        <v>44</v>
      </c>
    </row>
    <row r="238" spans="2:8" ht="12">
      <c r="B238" s="39" t="s">
        <v>43</v>
      </c>
      <c r="D238" s="197" t="s">
        <v>81</v>
      </c>
      <c r="F238" s="17"/>
      <c r="H238" s="40" t="s">
        <v>85</v>
      </c>
    </row>
    <row r="239" spans="2:8" ht="12">
      <c r="B239" s="39"/>
      <c r="D239" s="197"/>
      <c r="F239" s="17"/>
      <c r="H239" s="40"/>
    </row>
    <row r="240" spans="2:6" ht="12">
      <c r="B240" s="38"/>
      <c r="D240" s="196"/>
      <c r="F240" s="17"/>
    </row>
    <row r="241" spans="2:8" ht="12">
      <c r="B241" s="38"/>
      <c r="D241" s="196"/>
      <c r="F241" s="17"/>
      <c r="H241" s="40"/>
    </row>
    <row r="242" spans="2:8" ht="12">
      <c r="B242" s="38"/>
      <c r="D242" s="196"/>
      <c r="F242" s="17"/>
      <c r="H242" s="40"/>
    </row>
    <row r="243" spans="2:8" ht="12">
      <c r="B243" s="39" t="str">
        <f>ΣΤΟΙΧΕΙΑ!B20</f>
        <v>        ΔΗΜΗΤΡΙΟΣ ΧΑΤΖΗΘΕΟΛΟΓΟΥ</v>
      </c>
      <c r="D243" s="198">
        <f>ΣΤΟΙΧΕΙΑ!B23</f>
        <v>0</v>
      </c>
      <c r="F243" s="1"/>
      <c r="H243" s="40" t="str">
        <f>ΣΤΟΙΧΕΙΑ!B26</f>
        <v>ΔΗΜΗΤΡΙΟΣ ΧΑΤΖΗΘΕΟΛΟΓΟΥ</v>
      </c>
    </row>
    <row r="244" spans="2:8" ht="12.75">
      <c r="B244" s="39" t="str">
        <f>ΣΤΟΙΧΕΙΑ!B21</f>
        <v>ΠΟΛΙΤΙΚΟΣ ΜΗΧΑΝΙΚΟΣ</v>
      </c>
      <c r="D244" s="197">
        <f>ΣΤΟΙΧΕΙΑ!B24</f>
        <v>0</v>
      </c>
      <c r="F244" s="112"/>
      <c r="H244" s="39" t="str">
        <f>ΣΤΟΙΧΕΙΑ!B27</f>
        <v>ΠΟΛΙΤΙΚΟΣ ΜΗΧΑΝΙΚΟΣ</v>
      </c>
    </row>
    <row r="245" spans="3:6" ht="12.75">
      <c r="C245" s="38"/>
      <c r="D245" s="5"/>
      <c r="F245" s="31"/>
    </row>
    <row r="246" spans="3:6" ht="12">
      <c r="C246" s="1"/>
      <c r="D246" s="2"/>
      <c r="F246" s="1"/>
    </row>
    <row r="390" ht="12.75"/>
    <row r="391" ht="12.75"/>
    <row r="392" ht="12.75"/>
    <row r="397" ht="12.75"/>
    <row r="398" ht="12.75"/>
    <row r="399" ht="12.75"/>
    <row r="400" ht="12.75"/>
  </sheetData>
  <mergeCells count="35">
    <mergeCell ref="O40:P40"/>
    <mergeCell ref="O41:P41"/>
    <mergeCell ref="O19:P19"/>
    <mergeCell ref="O20:P20"/>
    <mergeCell ref="O21:P21"/>
    <mergeCell ref="O39:P39"/>
    <mergeCell ref="F5:G5"/>
    <mergeCell ref="G214:H214"/>
    <mergeCell ref="G215:H215"/>
    <mergeCell ref="G216:H216"/>
    <mergeCell ref="G209:H209"/>
    <mergeCell ref="G211:H211"/>
    <mergeCell ref="G212:H212"/>
    <mergeCell ref="G213:H213"/>
    <mergeCell ref="F9:F10"/>
    <mergeCell ref="G9:G10"/>
    <mergeCell ref="G221:H221"/>
    <mergeCell ref="G217:H217"/>
    <mergeCell ref="G218:H218"/>
    <mergeCell ref="G219:H219"/>
    <mergeCell ref="H9:I9"/>
    <mergeCell ref="A9:A10"/>
    <mergeCell ref="B9:B10"/>
    <mergeCell ref="C9:C10"/>
    <mergeCell ref="E9:E10"/>
    <mergeCell ref="M211:N211"/>
    <mergeCell ref="M212:N212"/>
    <mergeCell ref="M213:N213"/>
    <mergeCell ref="M214:N214"/>
    <mergeCell ref="M219:N219"/>
    <mergeCell ref="M221:N221"/>
    <mergeCell ref="M215:N215"/>
    <mergeCell ref="M216:N216"/>
    <mergeCell ref="M217:N217"/>
    <mergeCell ref="M218:N218"/>
  </mergeCells>
  <printOptions/>
  <pageMargins left="0.7874015748031497" right="0.7874015748031497" top="0.5905511811023623" bottom="0.5905511811023623" header="0.2362204724409449" footer="0.3937007874015748"/>
  <pageSetup horizontalDpi="600" verticalDpi="600" orientation="portrait" paperSize="9" scale="92" r:id="rId3"/>
  <headerFooter alignWithMargins="0">
    <oddFooter>&amp;R&amp;8Σελίδα &amp;P από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6">
      <selection activeCell="F4" sqref="F4"/>
    </sheetView>
  </sheetViews>
  <sheetFormatPr defaultColWidth="9.140625" defaultRowHeight="12.75"/>
  <cols>
    <col min="1" max="1" width="4.7109375" style="0" customWidth="1"/>
    <col min="2" max="2" width="9.28125" style="0" customWidth="1"/>
    <col min="3" max="3" width="22.00390625" style="26" customWidth="1"/>
    <col min="4" max="4" width="10.140625" style="0" customWidth="1"/>
    <col min="5" max="5" width="12.7109375" style="0" customWidth="1"/>
    <col min="6" max="6" width="13.00390625" style="0" customWidth="1"/>
    <col min="7" max="7" width="11.28125" style="0" bestFit="1" customWidth="1"/>
  </cols>
  <sheetData>
    <row r="1" spans="1:9" s="4" customFormat="1" ht="12">
      <c r="A1" s="13" t="str">
        <f>ΠΡΟΥΠΟΛΟΓΙΣΜΟΣ!A1</f>
        <v>ΕΛΛΗΝΙΚΗ ΔΗΜΟΚΡΑΤΙΑ</v>
      </c>
      <c r="B1" s="1"/>
      <c r="C1" s="2"/>
      <c r="E1" s="14" t="s">
        <v>5</v>
      </c>
      <c r="F1" s="27" t="str">
        <f>ΠΡΟΥΠΟΛΟΓΙΣΜΟΣ!F1</f>
        <v>ΑΠΟΚΑΤΑΣΤΑΣΗ ΒΑΤΟΤΗΤΑΣ ΟΔΙΚΟΥ</v>
      </c>
      <c r="H1" s="7"/>
      <c r="I1" s="7"/>
    </row>
    <row r="2" spans="1:9" s="4" customFormat="1" ht="12">
      <c r="A2" s="13" t="str">
        <f>ΠΡΟΥΠΟΛΟΓΙΣΜΟΣ!A2</f>
        <v>ΔΗΜΟΣ ΚΕΝΤΡΙΚΩΝ ΤΖΟΥΜΕΡΚΩΝ</v>
      </c>
      <c r="B2" s="1"/>
      <c r="C2" s="2"/>
      <c r="E2" s="18"/>
      <c r="F2" s="27" t="str">
        <f>ΠΡΟΥΠΟΛΟΓΙΣΜΟΣ!F2</f>
        <v>ΔΙΚΤΥΟΥ ΔΗΜΟΥ ΚΕΝΤΡΙΚΩΝ </v>
      </c>
      <c r="H2" s="9"/>
      <c r="I2" s="7"/>
    </row>
    <row r="3" spans="1:9" s="4" customFormat="1" ht="12">
      <c r="A3" s="13" t="str">
        <f>ΠΡΟΥΠΟΛΟΓΙΣΜΟΣ!A3</f>
        <v>ΤΜΗΜΑ ΤΕΧΝΙΚΩΝ ΥΠΗΡΕΣΙΩΝ</v>
      </c>
      <c r="B3" s="1"/>
      <c r="C3" s="2"/>
      <c r="F3" s="27" t="str">
        <f>ΠΡΟΥΠΟΛΟΓΙΣΜΟΣ!F3</f>
        <v>ΤΖΟΥΜΕΡΚΩΝ</v>
      </c>
      <c r="H3" s="7"/>
      <c r="I3" s="7"/>
    </row>
    <row r="4" spans="1:9" s="4" customFormat="1" ht="12">
      <c r="A4" s="13" t="str">
        <f>ΠΡΟΥΠΟΛΟΓΙΣΜΟΣ!A4</f>
        <v> </v>
      </c>
      <c r="B4" s="1"/>
      <c r="C4" s="2"/>
      <c r="F4" s="27"/>
      <c r="H4" s="7"/>
      <c r="I4" s="7"/>
    </row>
    <row r="5" spans="1:6" s="4" customFormat="1" ht="12">
      <c r="A5" s="13"/>
      <c r="B5" s="6"/>
      <c r="C5" s="2"/>
      <c r="E5" s="14"/>
      <c r="F5" s="27"/>
    </row>
    <row r="6" spans="1:9" s="4" customFormat="1" ht="12">
      <c r="A6" s="10"/>
      <c r="B6" s="1"/>
      <c r="C6" s="2"/>
      <c r="D6" s="1"/>
      <c r="E6" s="14"/>
      <c r="F6" s="27"/>
      <c r="H6" s="7"/>
      <c r="I6" s="7"/>
    </row>
    <row r="7" ht="12.75"/>
    <row r="8" ht="12.75">
      <c r="D8" s="25" t="s">
        <v>18</v>
      </c>
    </row>
    <row r="9" ht="12.75"/>
    <row r="10" ht="13.5" thickBot="1"/>
    <row r="11" spans="2:7" ht="36">
      <c r="B11" s="20" t="s">
        <v>1</v>
      </c>
      <c r="C11" s="19" t="s">
        <v>7</v>
      </c>
      <c r="D11" s="19" t="s">
        <v>19</v>
      </c>
      <c r="E11" s="19" t="s">
        <v>20</v>
      </c>
      <c r="F11" s="19" t="s">
        <v>21</v>
      </c>
      <c r="G11" s="19" t="s">
        <v>22</v>
      </c>
    </row>
    <row r="12" spans="2:7" ht="12.75" hidden="1">
      <c r="B12" s="164" t="s">
        <v>2</v>
      </c>
      <c r="C12" s="41" t="e">
        <f>VLOOKUP($B12,ΠΡΟΥΠΟΛΟΓΙΣΜΟΣ!$B$12:$G$208,2,FALSE)</f>
        <v>#N/A</v>
      </c>
      <c r="D12" s="42">
        <v>0.36</v>
      </c>
      <c r="E12" s="43">
        <v>4</v>
      </c>
      <c r="F12" s="43">
        <v>0.19</v>
      </c>
      <c r="G12" s="43">
        <f aca="true" t="shared" si="0" ref="G12:G26">ROUND(D12+E12*F12,2)</f>
        <v>1.12</v>
      </c>
    </row>
    <row r="13" spans="2:7" ht="38.25">
      <c r="B13" s="164" t="s">
        <v>3</v>
      </c>
      <c r="C13" s="41" t="str">
        <f>VLOOKUP($B13,ΠΡΟΥΠΟΛΟΓΙΣΜΟΣ!$B$12:$G$208,2,FALSE)</f>
        <v>Γενικές εκσκαφές σε έδαφος γαιώδες -ημιβραχώδες </v>
      </c>
      <c r="D13" s="42">
        <v>0.7</v>
      </c>
      <c r="E13" s="43">
        <v>5</v>
      </c>
      <c r="F13" s="43">
        <v>0.19</v>
      </c>
      <c r="G13" s="43">
        <f t="shared" si="0"/>
        <v>1.65</v>
      </c>
    </row>
    <row r="14" spans="2:7" ht="38.25">
      <c r="B14" s="164" t="s">
        <v>37</v>
      </c>
      <c r="C14" s="41" t="str">
        <f>VLOOKUP($B14,ΠΡΟΥΠΟΛΟΓΙΣΜΟΣ!$B$12:$G$208,2,FALSE)</f>
        <v>Γενικές εκσκαφές σε έδαφος βραχώδες χωρίς χρήση εκρηκτικών</v>
      </c>
      <c r="D14" s="42">
        <v>8.2</v>
      </c>
      <c r="E14" s="43">
        <v>5</v>
      </c>
      <c r="F14" s="43">
        <v>0.19</v>
      </c>
      <c r="G14" s="43">
        <f t="shared" si="0"/>
        <v>9.15</v>
      </c>
    </row>
    <row r="15" spans="2:7" ht="38.25">
      <c r="B15" s="164" t="s">
        <v>144</v>
      </c>
      <c r="C15" s="41" t="str">
        <f>VLOOKUP($B15,ΠΡΟΥΠΟΛΟΓΙΣΜΟΣ!$B$12:$G$208,2,FALSE)</f>
        <v>Διάνοιξη τάφρου σε έδαφος γαιώδες - ημιβραχώδες</v>
      </c>
      <c r="D15" s="42">
        <v>1.65</v>
      </c>
      <c r="E15" s="43">
        <v>5</v>
      </c>
      <c r="F15" s="43">
        <v>0.19</v>
      </c>
      <c r="G15" s="43">
        <f t="shared" si="0"/>
        <v>2.6</v>
      </c>
    </row>
    <row r="16" spans="2:7" ht="25.5">
      <c r="B16" s="164" t="s">
        <v>147</v>
      </c>
      <c r="C16" s="41" t="str">
        <f>VLOOKUP($B16,ΠΡΟΥΠΟΛΟΓΙΣΜΟΣ!$B$12:$G$208,2,FALSE)</f>
        <v>Διάνοιξη τάφρου σε έδαφος βραχώδες </v>
      </c>
      <c r="D16" s="42">
        <v>4.9</v>
      </c>
      <c r="E16" s="43">
        <v>5</v>
      </c>
      <c r="F16" s="43">
        <v>0.19</v>
      </c>
      <c r="G16" s="43">
        <f t="shared" si="0"/>
        <v>5.85</v>
      </c>
    </row>
    <row r="17" spans="2:7" ht="12.75" hidden="1">
      <c r="B17" s="164" t="s">
        <v>91</v>
      </c>
      <c r="C17" s="41" t="e">
        <f>VLOOKUP($B17,ΠΡΟΥΠΟΛΟΓΙΣΜΟΣ!$B$12:$G$208,2,FALSE)</f>
        <v>#N/A</v>
      </c>
      <c r="D17" s="42">
        <v>1.2</v>
      </c>
      <c r="E17" s="43">
        <v>5</v>
      </c>
      <c r="F17" s="43">
        <v>0.19</v>
      </c>
      <c r="G17" s="43">
        <f t="shared" si="0"/>
        <v>2.15</v>
      </c>
    </row>
    <row r="18" spans="2:7" ht="12.75" hidden="1">
      <c r="B18" s="164" t="s">
        <v>113</v>
      </c>
      <c r="C18" s="41" t="e">
        <f>VLOOKUP($B18,ΠΡΟΥΠΟΛΟΓΙΣΜΟΣ!$B$12:$G$208,2,FALSE)</f>
        <v>#N/A</v>
      </c>
      <c r="D18" s="42">
        <v>1.05</v>
      </c>
      <c r="E18" s="43">
        <v>10</v>
      </c>
      <c r="F18" s="43">
        <v>0.19</v>
      </c>
      <c r="G18" s="43">
        <f t="shared" si="0"/>
        <v>2.95</v>
      </c>
    </row>
    <row r="19" spans="2:7" ht="12.75" hidden="1">
      <c r="B19" s="164" t="s">
        <v>35</v>
      </c>
      <c r="C19" s="41" t="e">
        <f>VLOOKUP($B19,ΠΡΟΥΠΟΛΟΓΙΣΜΟΣ!$B$12:$G$208,2,FALSE)</f>
        <v>#N/A</v>
      </c>
      <c r="D19" s="42">
        <v>7.7</v>
      </c>
      <c r="E19" s="43">
        <v>50</v>
      </c>
      <c r="F19" s="43">
        <v>0.19</v>
      </c>
      <c r="G19" s="43">
        <f t="shared" si="0"/>
        <v>17.2</v>
      </c>
    </row>
    <row r="20" spans="2:7" ht="51">
      <c r="B20" s="164" t="s">
        <v>94</v>
      </c>
      <c r="C20" s="41" t="str">
        <f>VLOOKUP($B20,ΠΡΟΥΠΟΛΟΓΙΣΜΟΣ!$B$12:$G$208,2,FALSE)</f>
        <v>Εκσκαφή θεμελίων τεχνικών έργων και τάφρων πλάτους έως 5,0 m</v>
      </c>
      <c r="D20" s="42">
        <v>4</v>
      </c>
      <c r="E20" s="43">
        <v>5</v>
      </c>
      <c r="F20" s="43">
        <v>0.19</v>
      </c>
      <c r="G20" s="43">
        <f t="shared" si="0"/>
        <v>4.95</v>
      </c>
    </row>
    <row r="21" spans="2:7" ht="51">
      <c r="B21" s="164" t="s">
        <v>97</v>
      </c>
      <c r="C21" s="41" t="str">
        <f>VLOOKUP($B21,ΠΡΟΥΠΟΛΟΓΙΣΜΟΣ!$B$12:$G$208,2,FALSE)</f>
        <v>Μεταβατικά επιχώματα τεχνικών έργων και επιχώματα ζώνης αγωγών</v>
      </c>
      <c r="D21" s="42">
        <v>11.5</v>
      </c>
      <c r="E21" s="43">
        <v>50</v>
      </c>
      <c r="F21" s="43">
        <v>0.19</v>
      </c>
      <c r="G21" s="43">
        <f t="shared" si="0"/>
        <v>21</v>
      </c>
    </row>
    <row r="22" spans="2:7" ht="12.75" hidden="1">
      <c r="B22" s="164" t="s">
        <v>114</v>
      </c>
      <c r="C22" s="41" t="e">
        <f>VLOOKUP($B22,ΠΡΟΥΠΟΛΟΓΙΣΜΟΣ!$B$12:$G$208,2,FALSE)</f>
        <v>#N/A</v>
      </c>
      <c r="D22" s="42">
        <v>11.5</v>
      </c>
      <c r="E22" s="43">
        <v>50</v>
      </c>
      <c r="F22" s="43">
        <v>0.19</v>
      </c>
      <c r="G22" s="43">
        <f t="shared" si="0"/>
        <v>21</v>
      </c>
    </row>
    <row r="23" spans="2:7" ht="12.75" hidden="1">
      <c r="B23" s="164" t="s">
        <v>31</v>
      </c>
      <c r="C23" s="41" t="e">
        <f>VLOOKUP($B23,ΠΡΟΥΠΟΛΟΓΙΣΜΟΣ!$B$12:$G$208,2,FALSE)</f>
        <v>#N/A</v>
      </c>
      <c r="D23" s="42">
        <v>1.1</v>
      </c>
      <c r="E23" s="43">
        <v>50</v>
      </c>
      <c r="F23" s="200">
        <f>0.19*0.1</f>
        <v>0.019000000000000003</v>
      </c>
      <c r="G23" s="43">
        <f t="shared" si="0"/>
        <v>2.05</v>
      </c>
    </row>
    <row r="24" spans="2:7" ht="12.75" hidden="1">
      <c r="B24" s="164" t="s">
        <v>32</v>
      </c>
      <c r="C24" s="41" t="e">
        <f>VLOOKUP($B24,ΠΡΟΥΠΟΛΟΓΙΣΜΟΣ!$B$12:$G$208,2,FALSE)</f>
        <v>#N/A</v>
      </c>
      <c r="D24" s="42">
        <v>1.2</v>
      </c>
      <c r="E24" s="43">
        <v>50</v>
      </c>
      <c r="F24" s="200">
        <f>0.19*0.1</f>
        <v>0.019000000000000003</v>
      </c>
      <c r="G24" s="43">
        <f t="shared" si="0"/>
        <v>2.15</v>
      </c>
    </row>
    <row r="25" spans="2:7" ht="12.75" hidden="1">
      <c r="B25" s="164" t="s">
        <v>115</v>
      </c>
      <c r="C25" s="41" t="e">
        <f>VLOOKUP($B25,ΠΡΟΥΠΟΛΟΓΙΣΜΟΣ!$B$12:$G$208,2,FALSE)</f>
        <v>#N/A</v>
      </c>
      <c r="D25" s="42">
        <v>7.1</v>
      </c>
      <c r="E25" s="43">
        <v>50</v>
      </c>
      <c r="F25" s="201">
        <f>0.19*0.05</f>
        <v>0.009500000000000001</v>
      </c>
      <c r="G25" s="43">
        <f t="shared" si="0"/>
        <v>7.58</v>
      </c>
    </row>
    <row r="26" spans="2:7" ht="12.75" hidden="1">
      <c r="B26" s="164" t="s">
        <v>4</v>
      </c>
      <c r="C26" s="41" t="e">
        <f>VLOOKUP($B26,ΠΡΟΥΠΟΛΟΓΙΣΜΟΣ!$B$12:$G$208,2,FALSE)</f>
        <v>#N/A</v>
      </c>
      <c r="D26" s="42">
        <v>7.7</v>
      </c>
      <c r="E26" s="43">
        <v>50</v>
      </c>
      <c r="F26" s="201">
        <f>0.19*0.05</f>
        <v>0.009500000000000001</v>
      </c>
      <c r="G26" s="43">
        <f t="shared" si="0"/>
        <v>8.18</v>
      </c>
    </row>
    <row r="27" ht="12.75"/>
    <row r="28" ht="12.75"/>
    <row r="29" ht="12.75"/>
    <row r="30" ht="12.75"/>
    <row r="31" ht="12.75"/>
    <row r="32" ht="12.75"/>
    <row r="33" ht="12.75">
      <c r="F33" s="38" t="str">
        <f>ΣΤΟΙΧΕΙΑ!B25</f>
        <v>ΒΟΥΡΓΑΡΕΛΙ    18/05/2015</v>
      </c>
    </row>
    <row r="34" ht="12.75">
      <c r="F34" s="40" t="s">
        <v>44</v>
      </c>
    </row>
    <row r="35" spans="1:7" ht="12.75">
      <c r="A35" s="193"/>
      <c r="B35" s="193"/>
      <c r="C35" s="38" t="str">
        <f>ΣΤΟΙΧΕΙΑ!B19</f>
        <v>ΒΟΥΡΓΑΡΕΛΙ    18/05/2015</v>
      </c>
      <c r="E35" s="193"/>
      <c r="F35" s="40" t="s">
        <v>85</v>
      </c>
      <c r="G35" s="193"/>
    </row>
    <row r="36" spans="1:7" ht="12.75">
      <c r="A36" s="193"/>
      <c r="B36" s="193"/>
      <c r="C36" s="39" t="s">
        <v>43</v>
      </c>
      <c r="E36" s="193"/>
      <c r="F36" s="40"/>
      <c r="G36" s="193"/>
    </row>
    <row r="37" spans="1:7" ht="12.75">
      <c r="A37" s="193"/>
      <c r="B37" s="193"/>
      <c r="C37" s="39"/>
      <c r="E37" s="193"/>
      <c r="F37" s="8"/>
      <c r="G37" s="193"/>
    </row>
    <row r="38" spans="1:7" ht="12.75">
      <c r="A38" s="193"/>
      <c r="B38" s="193"/>
      <c r="C38" s="38"/>
      <c r="E38" s="193"/>
      <c r="F38" s="40"/>
      <c r="G38" s="193"/>
    </row>
    <row r="39" spans="1:8" ht="12.75">
      <c r="A39" s="10"/>
      <c r="B39" s="1"/>
      <c r="C39" s="38"/>
      <c r="E39" s="1"/>
      <c r="F39" s="40"/>
      <c r="G39" s="8"/>
      <c r="H39" s="8"/>
    </row>
    <row r="40" spans="1:7" ht="12.75">
      <c r="A40" s="10"/>
      <c r="B40" s="15"/>
      <c r="C40" s="38"/>
      <c r="E40" s="1"/>
      <c r="G40" s="8"/>
    </row>
    <row r="41" spans="1:7" ht="12.75">
      <c r="A41" s="10"/>
      <c r="B41" s="193"/>
      <c r="C41" s="39" t="str">
        <f>ΣΤΟΙΧΕΙΑ!B20</f>
        <v>        ΔΗΜΗΤΡΙΟΣ ΧΑΤΖΗΘΕΟΛΟΓΟΥ</v>
      </c>
      <c r="E41" s="193"/>
      <c r="F41" s="38" t="str">
        <f>ΣΤΟΙΧΕΙΑ!B26</f>
        <v>ΔΗΜΗΤΡΙΟΣ ΧΑΤΖΗΘΕΟΛΟΓΟΥ</v>
      </c>
      <c r="G41" s="8"/>
    </row>
    <row r="42" spans="1:7" ht="12.75">
      <c r="A42" s="10"/>
      <c r="B42" s="193"/>
      <c r="C42" s="39" t="str">
        <f>ΣΤΟΙΧΕΙΑ!B21</f>
        <v>ΠΟΛΙΤΙΚΟΣ ΜΗΧΑΝΙΚΟΣ</v>
      </c>
      <c r="E42" s="193"/>
      <c r="F42" s="38" t="str">
        <f>ΣΤΟΙΧΕΙΑ!B27</f>
        <v>ΠΟΛΙΤΙΚΟΣ ΜΗΧΑΝΙΚΟΣ</v>
      </c>
      <c r="G42" s="8"/>
    </row>
    <row r="43" spans="1:7" ht="12.75">
      <c r="A43" s="10"/>
      <c r="B43" s="193"/>
      <c r="C43" s="2"/>
      <c r="D43" s="193"/>
      <c r="E43" s="193"/>
      <c r="F43" s="17"/>
      <c r="G43" s="8"/>
    </row>
    <row r="44" spans="1:7" ht="12.75">
      <c r="A44" s="10"/>
      <c r="B44" s="193"/>
      <c r="C44" s="2"/>
      <c r="D44" s="193"/>
      <c r="E44" s="193"/>
      <c r="F44" s="17"/>
      <c r="G44" s="8"/>
    </row>
    <row r="45" spans="1:7" ht="12.75">
      <c r="A45" s="10"/>
      <c r="B45" s="193"/>
      <c r="C45" s="2"/>
      <c r="D45" s="193"/>
      <c r="E45" s="193"/>
      <c r="F45" s="17"/>
      <c r="G45" s="8"/>
    </row>
    <row r="46" spans="1:7" ht="12.75">
      <c r="A46" s="10"/>
      <c r="B46" s="193"/>
      <c r="C46" s="2"/>
      <c r="D46" s="193"/>
      <c r="E46" s="193"/>
      <c r="F46" s="17"/>
      <c r="G46" s="8"/>
    </row>
    <row r="47" spans="1:5" ht="12.75">
      <c r="A47" s="10"/>
      <c r="B47" s="193"/>
      <c r="C47" s="2"/>
      <c r="D47" s="193"/>
      <c r="E47" s="193"/>
    </row>
    <row r="48" spans="1:4" ht="12.75">
      <c r="A48" s="10"/>
      <c r="B48" s="193"/>
      <c r="C48" s="196">
        <f>ΣΤΟΙΧΕΙΑ!B22</f>
        <v>0</v>
      </c>
      <c r="D48" s="193"/>
    </row>
    <row r="49" spans="1:4" ht="12.75">
      <c r="A49" s="10"/>
      <c r="C49" s="197" t="s">
        <v>52</v>
      </c>
      <c r="D49" s="193"/>
    </row>
    <row r="50" spans="1:4" ht="12.75">
      <c r="A50" s="10"/>
      <c r="C50" s="197" t="s">
        <v>51</v>
      </c>
      <c r="D50" s="193"/>
    </row>
    <row r="51" spans="1:4" ht="12.75">
      <c r="A51" s="10"/>
      <c r="C51" s="196"/>
      <c r="D51" s="193"/>
    </row>
    <row r="52" spans="1:4" ht="12.75">
      <c r="A52" s="193"/>
      <c r="C52" s="196"/>
      <c r="D52" s="193"/>
    </row>
    <row r="53" spans="1:4" ht="12.75">
      <c r="A53" s="193"/>
      <c r="C53" s="196"/>
      <c r="D53" s="193"/>
    </row>
    <row r="54" spans="1:4" ht="12.75">
      <c r="A54" s="193"/>
      <c r="C54" s="199"/>
      <c r="D54" s="193"/>
    </row>
    <row r="55" spans="1:4" ht="12.75">
      <c r="A55" s="193"/>
      <c r="C55" s="196">
        <f>ΣΤΟΙΧΕΙΑ!B23</f>
        <v>0</v>
      </c>
      <c r="D55" s="193"/>
    </row>
    <row r="56" spans="1:5" ht="12.75">
      <c r="A56" s="193"/>
      <c r="C56" s="196">
        <f>ΣΤΟΙΧΕΙΑ!B24</f>
        <v>0</v>
      </c>
      <c r="D56" s="193"/>
      <c r="E56" s="193"/>
    </row>
    <row r="80" ht="12.75"/>
    <row r="81" ht="12.75"/>
    <row r="82" ht="12.75"/>
    <row r="83" ht="12.75"/>
    <row r="87" ht="12.75"/>
    <row r="88" ht="12.75"/>
    <row r="89" ht="12.75"/>
    <row r="90" ht="12.75"/>
  </sheetData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63"/>
  <sheetViews>
    <sheetView view="pageBreakPreview" zoomScaleSheetLayoutView="100" workbookViewId="0" topLeftCell="A1">
      <selection activeCell="B52" sqref="B52"/>
    </sheetView>
  </sheetViews>
  <sheetFormatPr defaultColWidth="9.140625" defaultRowHeight="12.75"/>
  <cols>
    <col min="1" max="1" width="4.28125" style="70" customWidth="1"/>
    <col min="2" max="2" width="10.140625" style="70" customWidth="1"/>
    <col min="3" max="3" width="14.28125" style="70" customWidth="1"/>
    <col min="4" max="7" width="6.7109375" style="70" customWidth="1"/>
    <col min="8" max="8" width="11.7109375" style="102" customWidth="1"/>
    <col min="9" max="9" width="8.7109375" style="70" customWidth="1"/>
    <col min="10" max="10" width="9.140625" style="70" bestFit="1" customWidth="1"/>
    <col min="11" max="11" width="6.7109375" style="70" customWidth="1"/>
    <col min="12" max="16384" width="9.140625" style="70" customWidth="1"/>
  </cols>
  <sheetData>
    <row r="1" spans="1:11" s="59" customFormat="1" ht="15">
      <c r="A1" s="56" t="str">
        <f>ΠΡΟΥΠΟΛΟΓΙΣΜΟΣ!A1</f>
        <v>ΕΛΛΗΝΙΚΗ ΔΗΜΟΚΡΑΤΙΑ</v>
      </c>
      <c r="B1" s="57"/>
      <c r="C1" s="58"/>
      <c r="D1" s="58"/>
      <c r="G1" s="60" t="s">
        <v>33</v>
      </c>
      <c r="H1" s="61" t="str">
        <f>ΠΡΟΥΠΟΛΟΓΙΣΜΟΣ!F1</f>
        <v>ΑΠΟΚΑΤΑΣΤΑΣΗ ΒΑΤΟΤΗΤΑΣ ΟΔΙΚΟΥ</v>
      </c>
      <c r="I1" s="58"/>
      <c r="J1" s="62"/>
      <c r="K1" s="63"/>
    </row>
    <row r="2" spans="1:11" s="59" customFormat="1" ht="15">
      <c r="A2" s="56" t="str">
        <f>ΠΡΟΥΠΟΛΟΓΙΣΜΟΣ!A2</f>
        <v>ΔΗΜΟΣ ΚΕΝΤΡΙΚΩΝ ΤΖΟΥΜΕΡΚΩΝ</v>
      </c>
      <c r="B2" s="57"/>
      <c r="C2" s="58"/>
      <c r="D2" s="58"/>
      <c r="G2" s="60"/>
      <c r="H2" s="61" t="str">
        <f>ΠΡΟΥΠΟΛΟΓΙΣΜΟΣ!F2</f>
        <v>ΔΙΚΤΥΟΥ ΔΗΜΟΥ ΚΕΝΤΡΙΚΩΝ </v>
      </c>
      <c r="I2" s="58"/>
      <c r="J2" s="62"/>
      <c r="K2" s="63"/>
    </row>
    <row r="3" spans="1:11" s="59" customFormat="1" ht="15">
      <c r="A3" s="56" t="str">
        <f>ΠΡΟΥΠΟΛΟΓΙΣΜΟΣ!A3</f>
        <v>ΤΜΗΜΑ ΤΕΧΝΙΚΩΝ ΥΠΗΡΕΣΙΩΝ</v>
      </c>
      <c r="B3" s="57"/>
      <c r="C3" s="58"/>
      <c r="D3" s="58"/>
      <c r="G3" s="60"/>
      <c r="H3" s="61" t="str">
        <f>ΠΡΟΥΠΟΛΟΓΙΣΜΟΣ!F3</f>
        <v>ΤΖΟΥΜΕΡΚΩΝ</v>
      </c>
      <c r="I3" s="58"/>
      <c r="J3" s="62"/>
      <c r="K3" s="63"/>
    </row>
    <row r="4" spans="1:11" s="59" customFormat="1" ht="15">
      <c r="A4" s="56" t="str">
        <f>ΠΡΟΥΠΟΛΟΓΙΣΜΟΣ!A4</f>
        <v> </v>
      </c>
      <c r="B4" s="57"/>
      <c r="C4" s="58"/>
      <c r="D4" s="58"/>
      <c r="G4" s="60"/>
      <c r="H4" s="61"/>
      <c r="I4" s="58"/>
      <c r="J4" s="62"/>
      <c r="K4" s="63"/>
    </row>
    <row r="5" spans="2:11" s="59" customFormat="1" ht="15">
      <c r="B5" s="58"/>
      <c r="C5" s="57"/>
      <c r="D5" s="58"/>
      <c r="G5" s="105" t="s">
        <v>23</v>
      </c>
      <c r="H5" s="106">
        <f>ΠΡΟΥΠΟΛΟΓΙΣΜΟΣ!I221</f>
        <v>50000</v>
      </c>
      <c r="J5" s="62"/>
      <c r="K5" s="63"/>
    </row>
    <row r="6" spans="2:11" s="59" customFormat="1" ht="15">
      <c r="B6" s="58"/>
      <c r="C6" s="57"/>
      <c r="D6" s="58"/>
      <c r="H6" s="64"/>
      <c r="I6" s="58"/>
      <c r="J6" s="62"/>
      <c r="K6" s="63"/>
    </row>
    <row r="7" spans="2:10" s="59" customFormat="1" ht="15.75">
      <c r="B7" s="65"/>
      <c r="C7" s="65"/>
      <c r="F7" s="66" t="s">
        <v>36</v>
      </c>
      <c r="G7" s="65"/>
      <c r="H7" s="67"/>
      <c r="I7" s="65"/>
      <c r="J7" s="65"/>
    </row>
    <row r="8" spans="6:13" s="59" customFormat="1" ht="12.75">
      <c r="F8" s="68"/>
      <c r="H8" s="69"/>
      <c r="J8" s="70"/>
      <c r="K8" s="71"/>
      <c r="L8" s="71"/>
      <c r="M8" s="72"/>
    </row>
    <row r="9" spans="2:13" s="73" customFormat="1" ht="15">
      <c r="B9" s="170" t="str">
        <f>ΠΡΟΥΠΟΛΟΓΙΣΜΟΣ!B11</f>
        <v>ΟΜΑΔΑ  Α:</v>
      </c>
      <c r="C9" s="74" t="str">
        <f>ΠΡΟΥΠΟΛΟΓΙΣΜΟΣ!C11</f>
        <v>ΧΩΜΑΤΟΥΡΓΙΚΑ</v>
      </c>
      <c r="H9" s="75"/>
      <c r="K9" s="76"/>
      <c r="L9" s="76"/>
      <c r="M9" s="72"/>
    </row>
    <row r="10" spans="8:13" s="73" customFormat="1" ht="15">
      <c r="H10" s="75"/>
      <c r="K10" s="76"/>
      <c r="L10" s="76"/>
      <c r="M10" s="72"/>
    </row>
    <row r="11" spans="1:13" s="73" customFormat="1" ht="15">
      <c r="A11" s="103">
        <v>1</v>
      </c>
      <c r="B11" s="104" t="str">
        <f>VLOOKUP($A11,ΠΡΟΥΠΟΛΟΓΙΣΜΟΣ!$A$12:$E$31,2,FALSE)</f>
        <v>Α-2</v>
      </c>
      <c r="C11" s="244" t="str">
        <f>VLOOKUP($A11,ΠΡΟΥΠΟΛΟΓΙΣΜΟΣ!$A$12:$E$31,3,FALSE)</f>
        <v>Γενικές εκσκαφές σε έδαφος γαιώδες -ημιβραχώδες </v>
      </c>
      <c r="D11" s="244" t="e">
        <f>VLOOKUP($A11,#REF!,2,FALSE)</f>
        <v>#REF!</v>
      </c>
      <c r="E11" s="244" t="e">
        <f>VLOOKUP($A11,#REF!,2,FALSE)</f>
        <v>#REF!</v>
      </c>
      <c r="F11" s="244" t="e">
        <f>VLOOKUP($A11,#REF!,2,FALSE)</f>
        <v>#REF!</v>
      </c>
      <c r="G11" s="244" t="e">
        <f>VLOOKUP($A11,#REF!,2,FALSE)</f>
        <v>#REF!</v>
      </c>
      <c r="H11" s="244" t="e">
        <f>VLOOKUP($A11,#REF!,2,FALSE)</f>
        <v>#REF!</v>
      </c>
      <c r="I11" s="244" t="e">
        <f>VLOOKUP($A11,#REF!,2,FALSE)</f>
        <v>#REF!</v>
      </c>
      <c r="J11" s="244" t="e">
        <f>VLOOKUP($A11,#REF!,2,FALSE)</f>
        <v>#REF!</v>
      </c>
      <c r="K11" s="244" t="e">
        <f>VLOOKUP($A11,#REF!,2,FALSE)</f>
        <v>#REF!</v>
      </c>
      <c r="L11" s="76"/>
      <c r="M11" s="72"/>
    </row>
    <row r="12" spans="1:10" s="135" customFormat="1" ht="12.75">
      <c r="A12" s="133"/>
      <c r="B12" s="134" t="s">
        <v>124</v>
      </c>
      <c r="D12" s="137"/>
      <c r="E12" s="138"/>
      <c r="F12" s="138"/>
      <c r="G12" s="138"/>
      <c r="H12" s="139"/>
      <c r="I12" s="139"/>
      <c r="J12" s="136"/>
    </row>
    <row r="13" spans="1:10" s="135" customFormat="1" ht="12.75">
      <c r="A13" s="133"/>
      <c r="B13" s="134" t="s">
        <v>159</v>
      </c>
      <c r="D13" s="137"/>
      <c r="F13" s="139" t="s">
        <v>160</v>
      </c>
      <c r="G13" s="138"/>
      <c r="H13" s="139"/>
      <c r="I13" s="136">
        <f>10*1/2</f>
        <v>5</v>
      </c>
      <c r="J13" s="125" t="str">
        <f>K17</f>
        <v>m3</v>
      </c>
    </row>
    <row r="14" spans="1:11" s="135" customFormat="1" ht="12.75">
      <c r="A14" s="133"/>
      <c r="B14" s="215" t="s">
        <v>150</v>
      </c>
      <c r="C14" s="216"/>
      <c r="D14" s="217"/>
      <c r="E14" s="218"/>
      <c r="F14" s="219"/>
      <c r="G14" s="220"/>
      <c r="H14" s="221"/>
      <c r="I14" s="222">
        <f>SUM(I12:I13)</f>
        <v>5</v>
      </c>
      <c r="J14" s="222" t="str">
        <f>K16</f>
        <v>m3</v>
      </c>
      <c r="K14" s="82"/>
    </row>
    <row r="15" spans="1:11" s="135" customFormat="1" ht="12.75">
      <c r="A15" s="133"/>
      <c r="B15" s="50" t="s">
        <v>153</v>
      </c>
      <c r="C15" s="51"/>
      <c r="D15" s="78"/>
      <c r="E15" s="51"/>
      <c r="F15" s="51"/>
      <c r="G15" s="79"/>
      <c r="H15" s="214">
        <v>0.8</v>
      </c>
      <c r="I15" s="213"/>
      <c r="J15" s="81"/>
      <c r="K15" s="82"/>
    </row>
    <row r="16" spans="1:11" s="135" customFormat="1" ht="13.5" thickBot="1">
      <c r="A16" s="133"/>
      <c r="B16" s="50"/>
      <c r="C16" s="51"/>
      <c r="D16" s="51"/>
      <c r="E16" s="51"/>
      <c r="F16" s="212">
        <f>ROUND(I14,2)</f>
        <v>5</v>
      </c>
      <c r="G16" s="206" t="s">
        <v>151</v>
      </c>
      <c r="H16" s="214">
        <f>H15</f>
        <v>0.8</v>
      </c>
      <c r="I16" s="79" t="s">
        <v>152</v>
      </c>
      <c r="J16" s="213">
        <f>F16*H16</f>
        <v>4</v>
      </c>
      <c r="K16" s="82" t="str">
        <f>K17</f>
        <v>m3</v>
      </c>
    </row>
    <row r="17" spans="1:11" s="51" customFormat="1" ht="15">
      <c r="A17" s="77"/>
      <c r="B17" s="83"/>
      <c r="C17" s="84" t="s">
        <v>34</v>
      </c>
      <c r="D17" s="85"/>
      <c r="E17" s="86"/>
      <c r="F17" s="86"/>
      <c r="G17" s="86"/>
      <c r="H17" s="87"/>
      <c r="I17" s="87"/>
      <c r="J17" s="88">
        <f>SUM(J16)</f>
        <v>4</v>
      </c>
      <c r="K17" s="89" t="str">
        <f>VLOOKUP($A11,ΠΡΟΥΠΟΛΟΓΙΣΜΟΣ!$A$12:$E$31,5,FALSE)</f>
        <v>m3</v>
      </c>
    </row>
    <row r="18" spans="1:11" s="51" customFormat="1" ht="15">
      <c r="A18" s="77"/>
      <c r="B18" s="50"/>
      <c r="C18" s="90" t="s">
        <v>46</v>
      </c>
      <c r="D18" s="91"/>
      <c r="E18" s="92"/>
      <c r="F18" s="92"/>
      <c r="G18" s="92"/>
      <c r="H18" s="93"/>
      <c r="I18" s="93"/>
      <c r="J18" s="94">
        <f>ROUNDUP(J17,0)</f>
        <v>4</v>
      </c>
      <c r="K18" s="95" t="str">
        <f>K17</f>
        <v>m3</v>
      </c>
    </row>
    <row r="19" spans="1:11" s="51" customFormat="1" ht="15">
      <c r="A19" s="77"/>
      <c r="B19" s="50"/>
      <c r="C19" s="90"/>
      <c r="D19" s="91"/>
      <c r="E19" s="92"/>
      <c r="F19" s="92"/>
      <c r="G19" s="92"/>
      <c r="H19" s="93"/>
      <c r="I19" s="93"/>
      <c r="J19" s="94"/>
      <c r="K19" s="95"/>
    </row>
    <row r="20" spans="1:11" s="51" customFormat="1" ht="15">
      <c r="A20" s="77"/>
      <c r="B20" s="50"/>
      <c r="C20" s="90"/>
      <c r="D20" s="91"/>
      <c r="E20" s="92"/>
      <c r="F20" s="92"/>
      <c r="G20" s="92"/>
      <c r="H20" s="93"/>
      <c r="I20" s="93"/>
      <c r="J20" s="94"/>
      <c r="K20" s="95"/>
    </row>
    <row r="21" spans="1:13" s="73" customFormat="1" ht="15">
      <c r="A21" s="103">
        <f>A11+1</f>
        <v>2</v>
      </c>
      <c r="B21" s="104" t="str">
        <f>VLOOKUP($A21,ΠΡΟΥΠΟΛΟΓΙΣΜΟΣ!$A$12:$E$31,2,FALSE)</f>
        <v>Α-3.3</v>
      </c>
      <c r="C21" s="244" t="str">
        <f>VLOOKUP($A21,ΠΡΟΥΠΟΛΟΓΙΣΜΟΣ!$A$12:$E$31,3,FALSE)</f>
        <v>Γενικές εκσκαφές σε έδαφος βραχώδες χωρίς χρήση εκρηκτικών</v>
      </c>
      <c r="D21" s="244" t="e">
        <f>VLOOKUP($A21,#REF!,2,FALSE)</f>
        <v>#REF!</v>
      </c>
      <c r="E21" s="244" t="e">
        <f>VLOOKUP($A21,#REF!,2,FALSE)</f>
        <v>#REF!</v>
      </c>
      <c r="F21" s="244" t="e">
        <f>VLOOKUP($A21,#REF!,2,FALSE)</f>
        <v>#REF!</v>
      </c>
      <c r="G21" s="244" t="e">
        <f>VLOOKUP($A21,#REF!,2,FALSE)</f>
        <v>#REF!</v>
      </c>
      <c r="H21" s="244" t="e">
        <f>VLOOKUP($A21,#REF!,2,FALSE)</f>
        <v>#REF!</v>
      </c>
      <c r="I21" s="244" t="e">
        <f>VLOOKUP($A21,#REF!,2,FALSE)</f>
        <v>#REF!</v>
      </c>
      <c r="J21" s="244" t="e">
        <f>VLOOKUP($A21,#REF!,2,FALSE)</f>
        <v>#REF!</v>
      </c>
      <c r="K21" s="244" t="e">
        <f>VLOOKUP($A21,#REF!,2,FALSE)</f>
        <v>#REF!</v>
      </c>
      <c r="L21" s="76"/>
      <c r="M21" s="72"/>
    </row>
    <row r="22" spans="1:11" s="135" customFormat="1" ht="12.75">
      <c r="A22" s="133"/>
      <c r="B22" s="50" t="s">
        <v>150</v>
      </c>
      <c r="C22" s="107"/>
      <c r="D22" s="223"/>
      <c r="E22" s="211"/>
      <c r="F22" s="109"/>
      <c r="G22" s="81"/>
      <c r="H22" s="224"/>
      <c r="I22" s="225">
        <f>I14</f>
        <v>5</v>
      </c>
      <c r="J22" s="225" t="str">
        <f>K25</f>
        <v>m3</v>
      </c>
      <c r="K22" s="109"/>
    </row>
    <row r="23" spans="1:11" s="135" customFormat="1" ht="12.75">
      <c r="A23" s="133"/>
      <c r="B23" s="50" t="s">
        <v>153</v>
      </c>
      <c r="C23" s="51"/>
      <c r="D23" s="78"/>
      <c r="E23" s="51"/>
      <c r="F23" s="51"/>
      <c r="G23" s="79"/>
      <c r="H23" s="214">
        <v>0.2</v>
      </c>
      <c r="I23" s="213"/>
      <c r="J23" s="81"/>
      <c r="K23" s="82"/>
    </row>
    <row r="24" spans="1:11" s="135" customFormat="1" ht="13.5" thickBot="1">
      <c r="A24" s="133"/>
      <c r="B24" s="50"/>
      <c r="C24" s="51"/>
      <c r="D24" s="51"/>
      <c r="E24" s="51"/>
      <c r="F24" s="212">
        <f>ROUND(I22,2)</f>
        <v>5</v>
      </c>
      <c r="G24" s="206" t="s">
        <v>151</v>
      </c>
      <c r="H24" s="214">
        <f>H23</f>
        <v>0.2</v>
      </c>
      <c r="I24" s="79" t="s">
        <v>152</v>
      </c>
      <c r="J24" s="213">
        <f>F24*H24</f>
        <v>1</v>
      </c>
      <c r="K24" s="82" t="str">
        <f>K25</f>
        <v>m3</v>
      </c>
    </row>
    <row r="25" spans="1:11" s="51" customFormat="1" ht="15.75" thickBot="1">
      <c r="A25" s="77"/>
      <c r="B25" s="83"/>
      <c r="C25" s="84" t="s">
        <v>34</v>
      </c>
      <c r="D25" s="85"/>
      <c r="E25" s="86"/>
      <c r="F25" s="86"/>
      <c r="G25" s="86"/>
      <c r="H25" s="87"/>
      <c r="I25" s="87"/>
      <c r="J25" s="88">
        <f>SUM(J24)</f>
        <v>1</v>
      </c>
      <c r="K25" s="89" t="str">
        <f>K26</f>
        <v>m3</v>
      </c>
    </row>
    <row r="26" spans="1:11" s="51" customFormat="1" ht="15">
      <c r="A26" s="77"/>
      <c r="B26" s="83"/>
      <c r="C26" s="84" t="s">
        <v>34</v>
      </c>
      <c r="D26" s="85"/>
      <c r="E26" s="86"/>
      <c r="F26" s="86"/>
      <c r="G26" s="86"/>
      <c r="H26" s="87"/>
      <c r="I26" s="87"/>
      <c r="J26" s="88">
        <f>SUM(J25)</f>
        <v>1</v>
      </c>
      <c r="K26" s="89" t="str">
        <f>VLOOKUP($A21,ΠΡΟΥΠΟΛΟΓΙΣΜΟΣ!$A$12:$E$31,5,FALSE)</f>
        <v>m3</v>
      </c>
    </row>
    <row r="27" spans="1:11" s="51" customFormat="1" ht="15">
      <c r="A27" s="77"/>
      <c r="B27" s="50"/>
      <c r="C27" s="90" t="s">
        <v>46</v>
      </c>
      <c r="D27" s="91"/>
      <c r="E27" s="92"/>
      <c r="F27" s="92"/>
      <c r="G27" s="92"/>
      <c r="H27" s="93"/>
      <c r="I27" s="93"/>
      <c r="J27" s="94">
        <f>ROUNDUP(J26,0)</f>
        <v>1</v>
      </c>
      <c r="K27" s="95" t="str">
        <f>K26</f>
        <v>m3</v>
      </c>
    </row>
    <row r="28" spans="1:11" s="51" customFormat="1" ht="15">
      <c r="A28" s="77"/>
      <c r="B28" s="50"/>
      <c r="C28" s="90"/>
      <c r="D28" s="91"/>
      <c r="E28" s="92"/>
      <c r="F28" s="92"/>
      <c r="G28" s="92"/>
      <c r="H28" s="93"/>
      <c r="I28" s="93"/>
      <c r="J28" s="94"/>
      <c r="K28" s="95"/>
    </row>
    <row r="29" spans="1:11" s="51" customFormat="1" ht="15">
      <c r="A29" s="77"/>
      <c r="B29" s="50"/>
      <c r="C29" s="90"/>
      <c r="D29" s="91"/>
      <c r="E29" s="92"/>
      <c r="F29" s="92"/>
      <c r="G29" s="92"/>
      <c r="H29" s="93"/>
      <c r="I29" s="93"/>
      <c r="J29" s="94"/>
      <c r="K29" s="95"/>
    </row>
    <row r="30" spans="1:13" s="73" customFormat="1" ht="15">
      <c r="A30" s="103">
        <f>A21+1</f>
        <v>3</v>
      </c>
      <c r="B30" s="104" t="str">
        <f>VLOOKUP($A30,ΠΡΟΥΠΟΛΟΓΙΣΜΟΣ!$A$12:$E$31,2,FALSE)</f>
        <v>Α-4.1</v>
      </c>
      <c r="C30" s="244" t="str">
        <f>VLOOKUP($A30,ΠΡΟΥΠΟΛΟΓΙΣΜΟΣ!$A$12:$E$31,3,FALSE)</f>
        <v>Διάνοιξη τάφρου σε έδαφος γαιώδες - ημιβραχώδες</v>
      </c>
      <c r="D30" s="244" t="e">
        <f>VLOOKUP($A30,#REF!,2,FALSE)</f>
        <v>#REF!</v>
      </c>
      <c r="E30" s="244" t="e">
        <f>VLOOKUP($A30,#REF!,2,FALSE)</f>
        <v>#REF!</v>
      </c>
      <c r="F30" s="244" t="e">
        <f>VLOOKUP($A30,#REF!,2,FALSE)</f>
        <v>#REF!</v>
      </c>
      <c r="G30" s="244" t="e">
        <f>VLOOKUP($A30,#REF!,2,FALSE)</f>
        <v>#REF!</v>
      </c>
      <c r="H30" s="244" t="e">
        <f>VLOOKUP($A30,#REF!,2,FALSE)</f>
        <v>#REF!</v>
      </c>
      <c r="I30" s="244" t="e">
        <f>VLOOKUP($A30,#REF!,2,FALSE)</f>
        <v>#REF!</v>
      </c>
      <c r="J30" s="244" t="e">
        <f>VLOOKUP($A30,#REF!,2,FALSE)</f>
        <v>#REF!</v>
      </c>
      <c r="K30" s="244" t="e">
        <f>VLOOKUP($A30,#REF!,2,FALSE)</f>
        <v>#REF!</v>
      </c>
      <c r="L30" s="76"/>
      <c r="M30" s="72"/>
    </row>
    <row r="31" spans="1:10" s="135" customFormat="1" ht="12.75">
      <c r="A31" s="133"/>
      <c r="B31" s="134" t="s">
        <v>139</v>
      </c>
      <c r="D31" s="137"/>
      <c r="E31" s="138"/>
      <c r="F31" s="138"/>
      <c r="G31" s="138"/>
      <c r="H31" s="139"/>
      <c r="I31" s="139"/>
      <c r="J31" s="136"/>
    </row>
    <row r="32" spans="1:10" s="135" customFormat="1" ht="12.75">
      <c r="A32" s="133"/>
      <c r="B32" s="134" t="s">
        <v>142</v>
      </c>
      <c r="D32" s="137"/>
      <c r="E32" s="139" t="s">
        <v>141</v>
      </c>
      <c r="F32" s="138"/>
      <c r="G32" s="138"/>
      <c r="H32" s="139"/>
      <c r="I32" s="136">
        <f>1*4*(1+0.2)/2</f>
        <v>2.4</v>
      </c>
      <c r="J32" s="125" t="str">
        <f>K37</f>
        <v>m3</v>
      </c>
    </row>
    <row r="33" spans="1:11" s="135" customFormat="1" ht="12.75">
      <c r="A33" s="133"/>
      <c r="B33" s="134" t="s">
        <v>143</v>
      </c>
      <c r="D33" s="137"/>
      <c r="E33" s="139" t="s">
        <v>154</v>
      </c>
      <c r="F33" s="138"/>
      <c r="G33" s="138"/>
      <c r="H33" s="139"/>
      <c r="I33" s="136">
        <f>12*1*1</f>
        <v>12</v>
      </c>
      <c r="J33" s="136" t="str">
        <f>K36</f>
        <v>m3</v>
      </c>
      <c r="K33" s="125"/>
    </row>
    <row r="34" spans="1:11" s="135" customFormat="1" ht="12.75">
      <c r="A34" s="133"/>
      <c r="B34" s="215" t="s">
        <v>150</v>
      </c>
      <c r="C34" s="216"/>
      <c r="D34" s="217"/>
      <c r="E34" s="218"/>
      <c r="F34" s="219"/>
      <c r="G34" s="220"/>
      <c r="H34" s="221"/>
      <c r="I34" s="222">
        <f>SUM(I32:I33)</f>
        <v>14.4</v>
      </c>
      <c r="J34" s="222" t="str">
        <f>K36</f>
        <v>m3</v>
      </c>
      <c r="K34" s="82"/>
    </row>
    <row r="35" spans="1:11" s="135" customFormat="1" ht="12.75">
      <c r="A35" s="133"/>
      <c r="B35" s="50" t="s">
        <v>153</v>
      </c>
      <c r="C35" s="51"/>
      <c r="D35" s="78"/>
      <c r="E35" s="51"/>
      <c r="F35" s="51"/>
      <c r="G35" s="79"/>
      <c r="H35" s="214">
        <v>0.5</v>
      </c>
      <c r="I35" s="213"/>
      <c r="J35" s="81"/>
      <c r="K35" s="82"/>
    </row>
    <row r="36" spans="1:11" s="135" customFormat="1" ht="13.5" thickBot="1">
      <c r="A36" s="133"/>
      <c r="B36" s="50"/>
      <c r="C36" s="51"/>
      <c r="D36" s="51"/>
      <c r="E36" s="51"/>
      <c r="F36" s="212">
        <f>ROUND(I34,2)</f>
        <v>14.4</v>
      </c>
      <c r="G36" s="206" t="s">
        <v>151</v>
      </c>
      <c r="H36" s="214">
        <f>H35</f>
        <v>0.5</v>
      </c>
      <c r="I36" s="79" t="s">
        <v>152</v>
      </c>
      <c r="J36" s="213">
        <f>F36*H36</f>
        <v>7.2</v>
      </c>
      <c r="K36" s="82" t="str">
        <f>K37</f>
        <v>m3</v>
      </c>
    </row>
    <row r="37" spans="1:11" s="51" customFormat="1" ht="15">
      <c r="A37" s="77"/>
      <c r="B37" s="83"/>
      <c r="C37" s="84" t="s">
        <v>34</v>
      </c>
      <c r="D37" s="85"/>
      <c r="E37" s="86"/>
      <c r="F37" s="86"/>
      <c r="G37" s="86"/>
      <c r="H37" s="87"/>
      <c r="I37" s="87"/>
      <c r="J37" s="88">
        <f>SUM(J36)</f>
        <v>7.2</v>
      </c>
      <c r="K37" s="89" t="str">
        <f>VLOOKUP($A30,ΠΡΟΥΠΟΛΟΓΙΣΜΟΣ!$A$12:$E$31,5,FALSE)</f>
        <v>m3</v>
      </c>
    </row>
    <row r="38" spans="1:11" s="51" customFormat="1" ht="15">
      <c r="A38" s="77"/>
      <c r="B38" s="50"/>
      <c r="C38" s="90" t="s">
        <v>46</v>
      </c>
      <c r="D38" s="91"/>
      <c r="E38" s="92"/>
      <c r="F38" s="92"/>
      <c r="G38" s="92"/>
      <c r="H38" s="93"/>
      <c r="I38" s="93"/>
      <c r="J38" s="94">
        <f>ROUNDUP(J37,0)</f>
        <v>8</v>
      </c>
      <c r="K38" s="95" t="str">
        <f>K37</f>
        <v>m3</v>
      </c>
    </row>
    <row r="39" spans="1:11" s="51" customFormat="1" ht="15">
      <c r="A39" s="77"/>
      <c r="B39" s="50"/>
      <c r="C39" s="90"/>
      <c r="D39" s="91"/>
      <c r="E39" s="92"/>
      <c r="F39" s="92"/>
      <c r="G39" s="92"/>
      <c r="H39" s="93"/>
      <c r="I39" s="93"/>
      <c r="J39" s="94"/>
      <c r="K39" s="95"/>
    </row>
    <row r="40" spans="1:11" s="51" customFormat="1" ht="15">
      <c r="A40" s="77"/>
      <c r="B40" s="50"/>
      <c r="C40" s="90"/>
      <c r="D40" s="91"/>
      <c r="E40" s="92"/>
      <c r="F40" s="92"/>
      <c r="G40" s="92"/>
      <c r="H40" s="93"/>
      <c r="I40" s="93"/>
      <c r="J40" s="94"/>
      <c r="K40" s="95"/>
    </row>
    <row r="41" spans="1:13" s="73" customFormat="1" ht="15">
      <c r="A41" s="103">
        <f>A30+1</f>
        <v>4</v>
      </c>
      <c r="B41" s="104" t="str">
        <f>VLOOKUP($A41,ΠΡΟΥΠΟΛΟΓΙΣΜΟΣ!$A$12:$E$31,2,FALSE)</f>
        <v>Α-4.2</v>
      </c>
      <c r="C41" s="244" t="str">
        <f>VLOOKUP($A41,ΠΡΟΥΠΟΛΟΓΙΣΜΟΣ!$A$12:$E$31,3,FALSE)</f>
        <v>Διάνοιξη τάφρου σε έδαφος βραχώδες </v>
      </c>
      <c r="D41" s="244" t="e">
        <f>VLOOKUP($A41,#REF!,2,FALSE)</f>
        <v>#REF!</v>
      </c>
      <c r="E41" s="244" t="e">
        <f>VLOOKUP($A41,#REF!,2,FALSE)</f>
        <v>#REF!</v>
      </c>
      <c r="F41" s="244" t="e">
        <f>VLOOKUP($A41,#REF!,2,FALSE)</f>
        <v>#REF!</v>
      </c>
      <c r="G41" s="244" t="e">
        <f>VLOOKUP($A41,#REF!,2,FALSE)</f>
        <v>#REF!</v>
      </c>
      <c r="H41" s="244" t="e">
        <f>VLOOKUP($A41,#REF!,2,FALSE)</f>
        <v>#REF!</v>
      </c>
      <c r="I41" s="244" t="e">
        <f>VLOOKUP($A41,#REF!,2,FALSE)</f>
        <v>#REF!</v>
      </c>
      <c r="J41" s="244" t="e">
        <f>VLOOKUP($A41,#REF!,2,FALSE)</f>
        <v>#REF!</v>
      </c>
      <c r="K41" s="244" t="e">
        <f>VLOOKUP($A41,#REF!,2,FALSE)</f>
        <v>#REF!</v>
      </c>
      <c r="L41" s="76"/>
      <c r="M41" s="72"/>
    </row>
    <row r="42" spans="1:11" s="135" customFormat="1" ht="12.75">
      <c r="A42" s="133"/>
      <c r="B42" s="50" t="s">
        <v>150</v>
      </c>
      <c r="C42" s="107"/>
      <c r="D42" s="223"/>
      <c r="E42" s="211"/>
      <c r="F42" s="109"/>
      <c r="G42" s="81"/>
      <c r="H42" s="224"/>
      <c r="I42" s="225">
        <f>I34</f>
        <v>14.4</v>
      </c>
      <c r="J42" s="225" t="str">
        <f>K45</f>
        <v>m3</v>
      </c>
      <c r="K42" s="109"/>
    </row>
    <row r="43" spans="1:11" s="135" customFormat="1" ht="12.75">
      <c r="A43" s="133"/>
      <c r="B43" s="50" t="s">
        <v>153</v>
      </c>
      <c r="C43" s="51"/>
      <c r="D43" s="78"/>
      <c r="E43" s="51"/>
      <c r="F43" s="51"/>
      <c r="G43" s="79"/>
      <c r="H43" s="214">
        <v>0.5</v>
      </c>
      <c r="I43" s="213"/>
      <c r="J43" s="81"/>
      <c r="K43" s="82"/>
    </row>
    <row r="44" spans="1:11" s="135" customFormat="1" ht="13.5" thickBot="1">
      <c r="A44" s="133"/>
      <c r="B44" s="50"/>
      <c r="C44" s="51"/>
      <c r="D44" s="51"/>
      <c r="E44" s="51"/>
      <c r="F44" s="212">
        <f>ROUND(I42,2)</f>
        <v>14.4</v>
      </c>
      <c r="G44" s="206" t="s">
        <v>151</v>
      </c>
      <c r="H44" s="214">
        <f>H43</f>
        <v>0.5</v>
      </c>
      <c r="I44" s="79" t="s">
        <v>152</v>
      </c>
      <c r="J44" s="213">
        <f>F44*H44</f>
        <v>7.2</v>
      </c>
      <c r="K44" s="82" t="str">
        <f>K45</f>
        <v>m3</v>
      </c>
    </row>
    <row r="45" spans="1:11" s="51" customFormat="1" ht="15">
      <c r="A45" s="77"/>
      <c r="B45" s="83"/>
      <c r="C45" s="84" t="s">
        <v>34</v>
      </c>
      <c r="D45" s="85"/>
      <c r="E45" s="86"/>
      <c r="F45" s="86"/>
      <c r="G45" s="86"/>
      <c r="H45" s="87"/>
      <c r="I45" s="87"/>
      <c r="J45" s="88">
        <f>SUM(J44)</f>
        <v>7.2</v>
      </c>
      <c r="K45" s="89" t="str">
        <f>VLOOKUP($A41,ΠΡΟΥΠΟΛΟΓΙΣΜΟΣ!$A$12:$E$31,5,FALSE)</f>
        <v>m3</v>
      </c>
    </row>
    <row r="46" spans="1:11" s="51" customFormat="1" ht="15">
      <c r="A46" s="77"/>
      <c r="B46" s="50"/>
      <c r="C46" s="90" t="s">
        <v>46</v>
      </c>
      <c r="D46" s="91"/>
      <c r="E46" s="92"/>
      <c r="F46" s="92"/>
      <c r="G46" s="92"/>
      <c r="H46" s="93"/>
      <c r="I46" s="93"/>
      <c r="J46" s="94">
        <f>ROUNDUP(J45,0)</f>
        <v>8</v>
      </c>
      <c r="K46" s="95" t="str">
        <f>K45</f>
        <v>m3</v>
      </c>
    </row>
    <row r="47" spans="1:11" s="51" customFormat="1" ht="15">
      <c r="A47" s="77"/>
      <c r="B47" s="50"/>
      <c r="C47" s="90"/>
      <c r="D47" s="91"/>
      <c r="E47" s="92"/>
      <c r="F47" s="92"/>
      <c r="G47" s="92"/>
      <c r="H47" s="93"/>
      <c r="I47" s="93"/>
      <c r="J47" s="94"/>
      <c r="K47" s="95"/>
    </row>
    <row r="48" spans="1:11" s="51" customFormat="1" ht="15">
      <c r="A48" s="77"/>
      <c r="B48" s="50"/>
      <c r="C48" s="90"/>
      <c r="D48" s="91"/>
      <c r="E48" s="92"/>
      <c r="F48" s="92"/>
      <c r="G48" s="92"/>
      <c r="H48" s="93"/>
      <c r="I48" s="93"/>
      <c r="J48" s="91"/>
      <c r="K48" s="96"/>
    </row>
    <row r="49" spans="1:13" s="73" customFormat="1" ht="15">
      <c r="A49" s="103">
        <f>A41+1</f>
        <v>5</v>
      </c>
      <c r="B49" s="104" t="str">
        <f>VLOOKUP($A49,ΠΡΟΥΠΟΛΟΓΙΣΜΟΣ!$A$12:$E$31,2,FALSE)</f>
        <v>Γ-6</v>
      </c>
      <c r="C49" s="244" t="str">
        <f>VLOOKUP($A49,ΠΡΟΥΠΟΛΟΓΙΣΜΟΣ!$A$12:$E$31,3,FALSE)</f>
        <v>Ανακατασκευή στρώσεων οδοστρωσίας</v>
      </c>
      <c r="D49" s="244" t="e">
        <f>VLOOKUP($A49,#REF!,2,FALSE)</f>
        <v>#REF!</v>
      </c>
      <c r="E49" s="244" t="e">
        <f>VLOOKUP($A49,#REF!,2,FALSE)</f>
        <v>#REF!</v>
      </c>
      <c r="F49" s="244" t="e">
        <f>VLOOKUP($A49,#REF!,2,FALSE)</f>
        <v>#REF!</v>
      </c>
      <c r="G49" s="244" t="e">
        <f>VLOOKUP($A49,#REF!,2,FALSE)</f>
        <v>#REF!</v>
      </c>
      <c r="H49" s="244" t="e">
        <f>VLOOKUP($A49,#REF!,2,FALSE)</f>
        <v>#REF!</v>
      </c>
      <c r="I49" s="244" t="e">
        <f>VLOOKUP($A49,#REF!,2,FALSE)</f>
        <v>#REF!</v>
      </c>
      <c r="J49" s="244" t="e">
        <f>VLOOKUP($A49,#REF!,2,FALSE)</f>
        <v>#REF!</v>
      </c>
      <c r="K49" s="244" t="e">
        <f>VLOOKUP($A49,#REF!,2,FALSE)</f>
        <v>#REF!</v>
      </c>
      <c r="L49" s="76"/>
      <c r="M49" s="72"/>
    </row>
    <row r="50" spans="1:11" s="135" customFormat="1" ht="12.75">
      <c r="A50" s="133"/>
      <c r="B50" s="134" t="s">
        <v>125</v>
      </c>
      <c r="D50" s="137"/>
      <c r="E50" s="138"/>
      <c r="F50" s="138" t="s">
        <v>161</v>
      </c>
      <c r="G50" s="138"/>
      <c r="H50" s="139"/>
      <c r="I50" s="139"/>
      <c r="J50" s="136">
        <f>50*4</f>
        <v>200</v>
      </c>
      <c r="K50" s="125" t="str">
        <f>K51</f>
        <v>m2</v>
      </c>
    </row>
    <row r="51" spans="1:11" s="135" customFormat="1" ht="12.75">
      <c r="A51" s="133"/>
      <c r="B51" s="134" t="s">
        <v>126</v>
      </c>
      <c r="D51" s="137"/>
      <c r="E51" s="138"/>
      <c r="G51" s="138" t="s">
        <v>162</v>
      </c>
      <c r="H51" s="139"/>
      <c r="I51" s="139"/>
      <c r="J51" s="136">
        <f>(50+10)*3.5</f>
        <v>210</v>
      </c>
      <c r="K51" s="125" t="str">
        <f>K52</f>
        <v>m2</v>
      </c>
    </row>
    <row r="52" spans="1:11" s="135" customFormat="1" ht="13.5" thickBot="1">
      <c r="A52" s="133"/>
      <c r="B52" s="134" t="s">
        <v>172</v>
      </c>
      <c r="D52" s="137"/>
      <c r="E52" s="138"/>
      <c r="G52" s="138"/>
      <c r="H52" s="138" t="s">
        <v>165</v>
      </c>
      <c r="I52" s="139"/>
      <c r="J52" s="136">
        <f>75*4</f>
        <v>300</v>
      </c>
      <c r="K52" s="125" t="str">
        <f>K53</f>
        <v>m2</v>
      </c>
    </row>
    <row r="53" spans="1:11" s="51" customFormat="1" ht="15">
      <c r="A53" s="77"/>
      <c r="B53" s="83"/>
      <c r="C53" s="84" t="s">
        <v>34</v>
      </c>
      <c r="D53" s="85"/>
      <c r="E53" s="86"/>
      <c r="F53" s="86"/>
      <c r="G53" s="86"/>
      <c r="H53" s="87"/>
      <c r="I53" s="87"/>
      <c r="J53" s="88">
        <f>SUM(J50:J52)</f>
        <v>710</v>
      </c>
      <c r="K53" s="89" t="str">
        <f>VLOOKUP($A49,ΠΡΟΥΠΟΛΟΓΙΣΜΟΣ!$A$12:$E$31,5,FALSE)</f>
        <v>m2</v>
      </c>
    </row>
    <row r="54" spans="1:11" s="51" customFormat="1" ht="15">
      <c r="A54" s="77"/>
      <c r="B54" s="50"/>
      <c r="C54" s="90" t="s">
        <v>46</v>
      </c>
      <c r="D54" s="91"/>
      <c r="E54" s="92"/>
      <c r="F54" s="92"/>
      <c r="G54" s="92"/>
      <c r="H54" s="93"/>
      <c r="I54" s="93"/>
      <c r="J54" s="94">
        <f>ROUNDUP(J53,0)</f>
        <v>710</v>
      </c>
      <c r="K54" s="95" t="str">
        <f>K53</f>
        <v>m2</v>
      </c>
    </row>
    <row r="55" spans="1:11" s="51" customFormat="1" ht="15">
      <c r="A55" s="77"/>
      <c r="B55" s="50"/>
      <c r="C55" s="90"/>
      <c r="D55" s="91"/>
      <c r="E55" s="92"/>
      <c r="F55" s="92"/>
      <c r="G55" s="92"/>
      <c r="H55" s="93"/>
      <c r="I55" s="93"/>
      <c r="J55" s="94"/>
      <c r="K55" s="95"/>
    </row>
    <row r="56" spans="1:11" s="51" customFormat="1" ht="15">
      <c r="A56" s="77"/>
      <c r="B56" s="50"/>
      <c r="C56" s="90"/>
      <c r="D56" s="91"/>
      <c r="E56" s="92"/>
      <c r="F56" s="92"/>
      <c r="G56" s="92"/>
      <c r="H56" s="93"/>
      <c r="I56" s="93"/>
      <c r="J56" s="94"/>
      <c r="K56" s="95"/>
    </row>
    <row r="57" spans="1:11" s="51" customFormat="1" ht="15">
      <c r="A57" s="77"/>
      <c r="B57" s="50"/>
      <c r="C57" s="90"/>
      <c r="D57" s="91"/>
      <c r="E57" s="92"/>
      <c r="F57" s="92"/>
      <c r="G57" s="92"/>
      <c r="H57" s="93"/>
      <c r="I57" s="93"/>
      <c r="J57" s="91"/>
      <c r="K57" s="96"/>
    </row>
    <row r="58" spans="1:13" s="73" customFormat="1" ht="15" hidden="1">
      <c r="A58" s="103">
        <f>A49+1</f>
        <v>6</v>
      </c>
      <c r="B58" s="104">
        <f>VLOOKUP($A58,ΠΡΟΥΠΟΛΟΓΙΣΜΟΣ!$A$12:$E$31,2,FALSE)</f>
        <v>0</v>
      </c>
      <c r="C58" s="244">
        <f>VLOOKUP($A58,ΠΡΟΥΠΟΛΟΓΙΣΜΟΣ!$A$12:$E$31,3,FALSE)</f>
        <v>0</v>
      </c>
      <c r="D58" s="244" t="e">
        <f>VLOOKUP($A58,#REF!,2,FALSE)</f>
        <v>#REF!</v>
      </c>
      <c r="E58" s="244" t="e">
        <f>VLOOKUP($A58,#REF!,2,FALSE)</f>
        <v>#REF!</v>
      </c>
      <c r="F58" s="244" t="e">
        <f>VLOOKUP($A58,#REF!,2,FALSE)</f>
        <v>#REF!</v>
      </c>
      <c r="G58" s="244" t="e">
        <f>VLOOKUP($A58,#REF!,2,FALSE)</f>
        <v>#REF!</v>
      </c>
      <c r="H58" s="244" t="e">
        <f>VLOOKUP($A58,#REF!,2,FALSE)</f>
        <v>#REF!</v>
      </c>
      <c r="I58" s="244" t="e">
        <f>VLOOKUP($A58,#REF!,2,FALSE)</f>
        <v>#REF!</v>
      </c>
      <c r="J58" s="244" t="e">
        <f>VLOOKUP($A58,#REF!,2,FALSE)</f>
        <v>#REF!</v>
      </c>
      <c r="K58" s="244" t="e">
        <f>VLOOKUP($A58,#REF!,2,FALSE)</f>
        <v>#REF!</v>
      </c>
      <c r="L58" s="76"/>
      <c r="M58" s="72"/>
    </row>
    <row r="59" spans="1:11" s="135" customFormat="1" ht="13.5" hidden="1" thickBot="1">
      <c r="A59" s="133"/>
      <c r="B59" s="134"/>
      <c r="D59" s="137"/>
      <c r="E59" s="138"/>
      <c r="F59" s="138"/>
      <c r="G59" s="138"/>
      <c r="H59" s="139"/>
      <c r="I59" s="139"/>
      <c r="J59" s="136"/>
      <c r="K59" s="125">
        <f>K60</f>
        <v>0</v>
      </c>
    </row>
    <row r="60" spans="1:11" s="51" customFormat="1" ht="15" hidden="1">
      <c r="A60" s="77"/>
      <c r="B60" s="83"/>
      <c r="C60" s="84" t="s">
        <v>34</v>
      </c>
      <c r="D60" s="85"/>
      <c r="E60" s="86"/>
      <c r="F60" s="86"/>
      <c r="G60" s="86"/>
      <c r="H60" s="87"/>
      <c r="I60" s="87"/>
      <c r="J60" s="88">
        <f>SUM(J59:J59)</f>
        <v>0</v>
      </c>
      <c r="K60" s="89">
        <f>VLOOKUP($A58,ΠΡΟΥΠΟΛΟΓΙΣΜΟΣ!$A$12:$E$31,5,FALSE)</f>
        <v>0</v>
      </c>
    </row>
    <row r="61" spans="1:11" s="51" customFormat="1" ht="15" hidden="1">
      <c r="A61" s="77"/>
      <c r="B61" s="50"/>
      <c r="C61" s="90" t="s">
        <v>46</v>
      </c>
      <c r="D61" s="91"/>
      <c r="E61" s="92"/>
      <c r="F61" s="92"/>
      <c r="G61" s="92"/>
      <c r="H61" s="93"/>
      <c r="I61" s="93"/>
      <c r="J61" s="94">
        <f>ROUNDUP(J60,0)</f>
        <v>0</v>
      </c>
      <c r="K61" s="95">
        <f>K60</f>
        <v>0</v>
      </c>
    </row>
    <row r="62" spans="1:11" s="51" customFormat="1" ht="15" hidden="1">
      <c r="A62" s="77"/>
      <c r="B62" s="50"/>
      <c r="C62" s="90"/>
      <c r="D62" s="91"/>
      <c r="E62" s="92"/>
      <c r="F62" s="92"/>
      <c r="G62" s="92"/>
      <c r="H62" s="93"/>
      <c r="I62" s="93"/>
      <c r="J62" s="94"/>
      <c r="K62" s="95"/>
    </row>
    <row r="63" spans="1:11" s="51" customFormat="1" ht="15" hidden="1">
      <c r="A63" s="77"/>
      <c r="B63" s="50"/>
      <c r="C63" s="90"/>
      <c r="D63" s="91"/>
      <c r="E63" s="92"/>
      <c r="F63" s="92"/>
      <c r="G63" s="92"/>
      <c r="H63" s="93"/>
      <c r="I63" s="93"/>
      <c r="J63" s="91"/>
      <c r="K63" s="96"/>
    </row>
    <row r="64" spans="1:13" s="73" customFormat="1" ht="15" hidden="1">
      <c r="A64" s="103">
        <f>A58+1</f>
        <v>7</v>
      </c>
      <c r="B64" s="104">
        <f>VLOOKUP($A64,ΠΡΟΥΠΟΛΟΓΙΣΜΟΣ!$A$12:$E$31,2,FALSE)</f>
        <v>0</v>
      </c>
      <c r="C64" s="244">
        <f>VLOOKUP($A64,ΠΡΟΥΠΟΛΟΓΙΣΜΟΣ!$A$12:$E$31,3,FALSE)</f>
        <v>0</v>
      </c>
      <c r="D64" s="244" t="e">
        <f>VLOOKUP($A64,#REF!,2,FALSE)</f>
        <v>#REF!</v>
      </c>
      <c r="E64" s="244" t="e">
        <f>VLOOKUP($A64,#REF!,2,FALSE)</f>
        <v>#REF!</v>
      </c>
      <c r="F64" s="244" t="e">
        <f>VLOOKUP($A64,#REF!,2,FALSE)</f>
        <v>#REF!</v>
      </c>
      <c r="G64" s="244" t="e">
        <f>VLOOKUP($A64,#REF!,2,FALSE)</f>
        <v>#REF!</v>
      </c>
      <c r="H64" s="244" t="e">
        <f>VLOOKUP($A64,#REF!,2,FALSE)</f>
        <v>#REF!</v>
      </c>
      <c r="I64" s="244" t="e">
        <f>VLOOKUP($A64,#REF!,2,FALSE)</f>
        <v>#REF!</v>
      </c>
      <c r="J64" s="244" t="e">
        <f>VLOOKUP($A64,#REF!,2,FALSE)</f>
        <v>#REF!</v>
      </c>
      <c r="K64" s="244" t="e">
        <f>VLOOKUP($A64,#REF!,2,FALSE)</f>
        <v>#REF!</v>
      </c>
      <c r="L64" s="76"/>
      <c r="M64" s="72"/>
    </row>
    <row r="65" spans="1:11" s="51" customFormat="1" ht="13.5" hidden="1" thickBot="1">
      <c r="A65" s="77"/>
      <c r="B65" s="50"/>
      <c r="D65" s="78"/>
      <c r="E65" s="79"/>
      <c r="F65" s="79"/>
      <c r="G65" s="79"/>
      <c r="H65" s="80"/>
      <c r="I65" s="80"/>
      <c r="J65" s="81"/>
      <c r="K65" s="82">
        <f>K66</f>
        <v>0</v>
      </c>
    </row>
    <row r="66" spans="1:11" s="51" customFormat="1" ht="15" hidden="1">
      <c r="A66" s="77"/>
      <c r="B66" s="83"/>
      <c r="C66" s="84" t="s">
        <v>34</v>
      </c>
      <c r="D66" s="85"/>
      <c r="E66" s="86"/>
      <c r="F66" s="86"/>
      <c r="G66" s="86"/>
      <c r="H66" s="87"/>
      <c r="I66" s="87"/>
      <c r="J66" s="88">
        <f>SUM(J65:J65)</f>
        <v>0</v>
      </c>
      <c r="K66" s="89">
        <f>VLOOKUP($A64,ΠΡΟΥΠΟΛΟΓΙΣΜΟΣ!$A$12:$E$31,5,FALSE)</f>
        <v>0</v>
      </c>
    </row>
    <row r="67" spans="1:11" s="51" customFormat="1" ht="15" hidden="1">
      <c r="A67" s="77"/>
      <c r="B67" s="50"/>
      <c r="C67" s="90"/>
      <c r="D67" s="91"/>
      <c r="F67" s="92"/>
      <c r="G67" s="92"/>
      <c r="H67" s="93"/>
      <c r="I67" s="93"/>
      <c r="J67" s="94"/>
      <c r="K67" s="95"/>
    </row>
    <row r="68" spans="1:11" s="51" customFormat="1" ht="15" hidden="1">
      <c r="A68" s="77"/>
      <c r="B68" s="50"/>
      <c r="C68" s="90"/>
      <c r="D68" s="91"/>
      <c r="F68" s="92"/>
      <c r="G68" s="92"/>
      <c r="H68" s="93"/>
      <c r="I68" s="93"/>
      <c r="J68" s="94"/>
      <c r="K68" s="95"/>
    </row>
    <row r="69" spans="1:13" s="73" customFormat="1" ht="15" hidden="1">
      <c r="A69" s="103">
        <f>A64+1</f>
        <v>8</v>
      </c>
      <c r="B69" s="104">
        <f>VLOOKUP($A69,ΠΡΟΥΠΟΛΟΓΙΣΜΟΣ!$A$12:$E$31,2,FALSE)</f>
        <v>0</v>
      </c>
      <c r="C69" s="244">
        <f>VLOOKUP($A69,ΠΡΟΥΠΟΛΟΓΙΣΜΟΣ!$A$12:$E$31,3,FALSE)</f>
        <v>0</v>
      </c>
      <c r="D69" s="244" t="e">
        <f>VLOOKUP($A69,#REF!,2,FALSE)</f>
        <v>#REF!</v>
      </c>
      <c r="E69" s="244" t="e">
        <f>VLOOKUP($A69,#REF!,2,FALSE)</f>
        <v>#REF!</v>
      </c>
      <c r="F69" s="244" t="e">
        <f>VLOOKUP($A69,#REF!,2,FALSE)</f>
        <v>#REF!</v>
      </c>
      <c r="G69" s="244" t="e">
        <f>VLOOKUP($A69,#REF!,2,FALSE)</f>
        <v>#REF!</v>
      </c>
      <c r="H69" s="244" t="e">
        <f>VLOOKUP($A69,#REF!,2,FALSE)</f>
        <v>#REF!</v>
      </c>
      <c r="I69" s="244" t="e">
        <f>VLOOKUP($A69,#REF!,2,FALSE)</f>
        <v>#REF!</v>
      </c>
      <c r="J69" s="244" t="e">
        <f>VLOOKUP($A69,#REF!,2,FALSE)</f>
        <v>#REF!</v>
      </c>
      <c r="K69" s="244" t="e">
        <f>VLOOKUP($A69,#REF!,2,FALSE)</f>
        <v>#REF!</v>
      </c>
      <c r="L69" s="76"/>
      <c r="M69" s="72"/>
    </row>
    <row r="70" spans="1:11" s="51" customFormat="1" ht="13.5" hidden="1" thickBot="1">
      <c r="A70" s="77"/>
      <c r="B70" s="50"/>
      <c r="D70" s="78"/>
      <c r="E70" s="79"/>
      <c r="F70" s="79"/>
      <c r="G70" s="79"/>
      <c r="H70" s="80"/>
      <c r="I70" s="80"/>
      <c r="J70" s="81"/>
      <c r="K70" s="82">
        <f>K71</f>
        <v>0</v>
      </c>
    </row>
    <row r="71" spans="1:11" s="51" customFormat="1" ht="15" hidden="1">
      <c r="A71" s="77"/>
      <c r="B71" s="83"/>
      <c r="C71" s="84" t="s">
        <v>34</v>
      </c>
      <c r="D71" s="85"/>
      <c r="E71" s="86"/>
      <c r="F71" s="86"/>
      <c r="G71" s="86"/>
      <c r="H71" s="87"/>
      <c r="I71" s="87"/>
      <c r="J71" s="88">
        <f>SUM(J70:J70)</f>
        <v>0</v>
      </c>
      <c r="K71" s="89">
        <f>VLOOKUP($A69,ΠΡΟΥΠΟΛΟΓΙΣΜΟΣ!$A$12:$E$31,5,FALSE)</f>
        <v>0</v>
      </c>
    </row>
    <row r="72" spans="1:11" s="51" customFormat="1" ht="15" hidden="1">
      <c r="A72" s="77"/>
      <c r="B72" s="50"/>
      <c r="C72" s="90"/>
      <c r="D72" s="91"/>
      <c r="E72" s="92"/>
      <c r="F72" s="92"/>
      <c r="G72" s="92"/>
      <c r="H72" s="93"/>
      <c r="I72" s="93"/>
      <c r="J72" s="94"/>
      <c r="K72" s="95"/>
    </row>
    <row r="73" spans="1:11" s="51" customFormat="1" ht="15" hidden="1">
      <c r="A73" s="77"/>
      <c r="B73" s="50"/>
      <c r="C73" s="90"/>
      <c r="D73" s="91"/>
      <c r="E73" s="92"/>
      <c r="F73" s="92"/>
      <c r="G73" s="92"/>
      <c r="H73" s="93"/>
      <c r="I73" s="93"/>
      <c r="J73" s="94"/>
      <c r="K73" s="95"/>
    </row>
    <row r="74" spans="1:13" s="73" customFormat="1" ht="15" hidden="1">
      <c r="A74" s="103">
        <f>A69+1</f>
        <v>9</v>
      </c>
      <c r="B74" s="104">
        <f>VLOOKUP($A74,ΠΡΟΥΠΟΛΟΓΙΣΜΟΣ!$A$12:$E$31,2,FALSE)</f>
        <v>0</v>
      </c>
      <c r="C74" s="244">
        <f>VLOOKUP($A74,ΠΡΟΥΠΟΛΟΓΙΣΜΟΣ!$A$12:$E$31,3,FALSE)</f>
        <v>0</v>
      </c>
      <c r="D74" s="244" t="e">
        <f>VLOOKUP($A74,#REF!,2,FALSE)</f>
        <v>#REF!</v>
      </c>
      <c r="E74" s="244" t="e">
        <f>VLOOKUP($A74,#REF!,2,FALSE)</f>
        <v>#REF!</v>
      </c>
      <c r="F74" s="244" t="e">
        <f>VLOOKUP($A74,#REF!,2,FALSE)</f>
        <v>#REF!</v>
      </c>
      <c r="G74" s="244" t="e">
        <f>VLOOKUP($A74,#REF!,2,FALSE)</f>
        <v>#REF!</v>
      </c>
      <c r="H74" s="244" t="e">
        <f>VLOOKUP($A74,#REF!,2,FALSE)</f>
        <v>#REF!</v>
      </c>
      <c r="I74" s="244" t="e">
        <f>VLOOKUP($A74,#REF!,2,FALSE)</f>
        <v>#REF!</v>
      </c>
      <c r="J74" s="244" t="e">
        <f>VLOOKUP($A74,#REF!,2,FALSE)</f>
        <v>#REF!</v>
      </c>
      <c r="K74" s="244" t="e">
        <f>VLOOKUP($A74,#REF!,2,FALSE)</f>
        <v>#REF!</v>
      </c>
      <c r="L74" s="76"/>
      <c r="M74" s="72"/>
    </row>
    <row r="75" spans="1:11" s="51" customFormat="1" ht="13.5" hidden="1" thickBot="1">
      <c r="A75" s="77"/>
      <c r="B75" s="50"/>
      <c r="D75" s="78"/>
      <c r="E75" s="79"/>
      <c r="F75" s="79"/>
      <c r="G75" s="79"/>
      <c r="H75" s="80"/>
      <c r="I75" s="80"/>
      <c r="J75" s="81"/>
      <c r="K75" s="82">
        <f>K76</f>
        <v>0</v>
      </c>
    </row>
    <row r="76" spans="1:11" s="51" customFormat="1" ht="15" hidden="1">
      <c r="A76" s="77"/>
      <c r="B76" s="83"/>
      <c r="C76" s="84" t="s">
        <v>34</v>
      </c>
      <c r="D76" s="85"/>
      <c r="E76" s="86"/>
      <c r="F76" s="86"/>
      <c r="G76" s="86"/>
      <c r="H76" s="87"/>
      <c r="I76" s="87"/>
      <c r="J76" s="88">
        <f>SUM(J75:J75)</f>
        <v>0</v>
      </c>
      <c r="K76" s="89">
        <f>VLOOKUP($A74,ΠΡΟΥΠΟΛΟΓΙΣΜΟΣ!$A$12:$E$31,5,FALSE)</f>
        <v>0</v>
      </c>
    </row>
    <row r="77" spans="1:11" s="51" customFormat="1" ht="15" hidden="1">
      <c r="A77" s="77"/>
      <c r="B77" s="50"/>
      <c r="C77" s="90"/>
      <c r="D77" s="91"/>
      <c r="E77" s="92"/>
      <c r="F77" s="92"/>
      <c r="G77" s="92"/>
      <c r="H77" s="93"/>
      <c r="I77" s="93"/>
      <c r="J77" s="94"/>
      <c r="K77" s="95"/>
    </row>
    <row r="78" spans="1:11" s="51" customFormat="1" ht="15" hidden="1">
      <c r="A78" s="77"/>
      <c r="B78" s="50"/>
      <c r="C78" s="90"/>
      <c r="D78" s="91"/>
      <c r="E78" s="92"/>
      <c r="F78" s="92"/>
      <c r="G78" s="92"/>
      <c r="H78" s="93"/>
      <c r="I78" s="93"/>
      <c r="J78" s="94"/>
      <c r="K78" s="95"/>
    </row>
    <row r="79" spans="1:13" s="73" customFormat="1" ht="15" hidden="1">
      <c r="A79" s="103">
        <f>A74+1</f>
        <v>10</v>
      </c>
      <c r="B79" s="104">
        <f>VLOOKUP($A79,ΠΡΟΥΠΟΛΟΓΙΣΜΟΣ!$A$12:$E$31,2,FALSE)</f>
        <v>0</v>
      </c>
      <c r="C79" s="244">
        <f>VLOOKUP($A79,ΠΡΟΥΠΟΛΟΓΙΣΜΟΣ!$A$12:$E$31,3,FALSE)</f>
        <v>0</v>
      </c>
      <c r="D79" s="244" t="e">
        <f>VLOOKUP($A79,#REF!,2,FALSE)</f>
        <v>#REF!</v>
      </c>
      <c r="E79" s="244" t="e">
        <f>VLOOKUP($A79,#REF!,2,FALSE)</f>
        <v>#REF!</v>
      </c>
      <c r="F79" s="244" t="e">
        <f>VLOOKUP($A79,#REF!,2,FALSE)</f>
        <v>#REF!</v>
      </c>
      <c r="G79" s="244" t="e">
        <f>VLOOKUP($A79,#REF!,2,FALSE)</f>
        <v>#REF!</v>
      </c>
      <c r="H79" s="244" t="e">
        <f>VLOOKUP($A79,#REF!,2,FALSE)</f>
        <v>#REF!</v>
      </c>
      <c r="I79" s="244" t="e">
        <f>VLOOKUP($A79,#REF!,2,FALSE)</f>
        <v>#REF!</v>
      </c>
      <c r="J79" s="244" t="e">
        <f>VLOOKUP($A79,#REF!,2,FALSE)</f>
        <v>#REF!</v>
      </c>
      <c r="K79" s="244" t="e">
        <f>VLOOKUP($A79,#REF!,2,FALSE)</f>
        <v>#REF!</v>
      </c>
      <c r="L79" s="76"/>
      <c r="M79" s="72"/>
    </row>
    <row r="80" spans="1:11" s="51" customFormat="1" ht="13.5" hidden="1" thickBot="1">
      <c r="A80" s="77"/>
      <c r="B80" s="50"/>
      <c r="D80" s="78"/>
      <c r="E80" s="79"/>
      <c r="F80" s="79"/>
      <c r="G80" s="79"/>
      <c r="H80" s="80"/>
      <c r="I80" s="80"/>
      <c r="J80" s="81"/>
      <c r="K80" s="82">
        <f>K81</f>
        <v>0</v>
      </c>
    </row>
    <row r="81" spans="1:11" s="51" customFormat="1" ht="15" hidden="1">
      <c r="A81" s="77"/>
      <c r="B81" s="83"/>
      <c r="C81" s="84" t="s">
        <v>34</v>
      </c>
      <c r="D81" s="85"/>
      <c r="E81" s="86"/>
      <c r="F81" s="86"/>
      <c r="G81" s="86"/>
      <c r="H81" s="87"/>
      <c r="I81" s="87"/>
      <c r="J81" s="88">
        <f>SUM(J80:J80)</f>
        <v>0</v>
      </c>
      <c r="K81" s="89">
        <f>VLOOKUP($A79,ΠΡΟΥΠΟΛΟΓΙΣΜΟΣ!$A$12:$E$31,5,FALSE)</f>
        <v>0</v>
      </c>
    </row>
    <row r="82" spans="1:11" s="51" customFormat="1" ht="15" hidden="1">
      <c r="A82" s="77"/>
      <c r="B82" s="50"/>
      <c r="C82" s="90"/>
      <c r="D82" s="91"/>
      <c r="E82" s="92"/>
      <c r="F82" s="92"/>
      <c r="G82" s="92"/>
      <c r="H82" s="93"/>
      <c r="I82" s="93"/>
      <c r="J82" s="91"/>
      <c r="K82" s="96"/>
    </row>
    <row r="83" spans="1:13" s="73" customFormat="1" ht="15" hidden="1">
      <c r="A83" s="103">
        <f>A79+1</f>
        <v>11</v>
      </c>
      <c r="B83" s="104">
        <f>VLOOKUP($A83,ΠΡΟΥΠΟΛΟΓΙΣΜΟΣ!$A$12:$E$31,2,FALSE)</f>
        <v>0</v>
      </c>
      <c r="C83" s="244">
        <f>VLOOKUP($A83,ΠΡΟΥΠΟΛΟΓΙΣΜΟΣ!$A$12:$E$31,3,FALSE)</f>
        <v>0</v>
      </c>
      <c r="D83" s="244" t="e">
        <f>VLOOKUP($A83,#REF!,2,FALSE)</f>
        <v>#REF!</v>
      </c>
      <c r="E83" s="244" t="e">
        <f>VLOOKUP($A83,#REF!,2,FALSE)</f>
        <v>#REF!</v>
      </c>
      <c r="F83" s="244" t="e">
        <f>VLOOKUP($A83,#REF!,2,FALSE)</f>
        <v>#REF!</v>
      </c>
      <c r="G83" s="244" t="e">
        <f>VLOOKUP($A83,#REF!,2,FALSE)</f>
        <v>#REF!</v>
      </c>
      <c r="H83" s="244" t="e">
        <f>VLOOKUP($A83,#REF!,2,FALSE)</f>
        <v>#REF!</v>
      </c>
      <c r="I83" s="244" t="e">
        <f>VLOOKUP($A83,#REF!,2,FALSE)</f>
        <v>#REF!</v>
      </c>
      <c r="J83" s="244" t="e">
        <f>VLOOKUP($A83,#REF!,2,FALSE)</f>
        <v>#REF!</v>
      </c>
      <c r="K83" s="244" t="e">
        <f>VLOOKUP($A83,#REF!,2,FALSE)</f>
        <v>#REF!</v>
      </c>
      <c r="L83" s="76"/>
      <c r="M83" s="72"/>
    </row>
    <row r="84" spans="1:11" s="51" customFormat="1" ht="13.5" hidden="1" thickBot="1">
      <c r="A84" s="77"/>
      <c r="B84" s="50"/>
      <c r="D84" s="78"/>
      <c r="E84" s="79"/>
      <c r="F84" s="79"/>
      <c r="G84" s="79"/>
      <c r="H84" s="80"/>
      <c r="I84" s="80"/>
      <c r="J84" s="81"/>
      <c r="K84" s="82">
        <f>K85</f>
        <v>0</v>
      </c>
    </row>
    <row r="85" spans="1:15" s="51" customFormat="1" ht="15" hidden="1">
      <c r="A85" s="77"/>
      <c r="B85" s="83"/>
      <c r="C85" s="84" t="s">
        <v>34</v>
      </c>
      <c r="D85" s="85"/>
      <c r="E85" s="86"/>
      <c r="F85" s="86"/>
      <c r="G85" s="86"/>
      <c r="H85" s="87"/>
      <c r="I85" s="87"/>
      <c r="J85" s="88">
        <f>SUM(J84:J84)</f>
        <v>0</v>
      </c>
      <c r="K85" s="89">
        <f>VLOOKUP($A83,ΠΡΟΥΠΟΛΟΓΙΣΜΟΣ!$A$12:$E$31,5,FALSE)</f>
        <v>0</v>
      </c>
      <c r="L85" s="97"/>
      <c r="M85" s="76"/>
      <c r="N85" s="76"/>
      <c r="O85" s="72"/>
    </row>
    <row r="86" spans="1:11" s="51" customFormat="1" ht="15" hidden="1">
      <c r="A86" s="77"/>
      <c r="B86" s="50"/>
      <c r="C86" s="90"/>
      <c r="D86" s="91"/>
      <c r="E86" s="92"/>
      <c r="F86" s="92"/>
      <c r="G86" s="92"/>
      <c r="H86" s="93"/>
      <c r="I86" s="93"/>
      <c r="J86" s="94"/>
      <c r="K86" s="95"/>
    </row>
    <row r="87" spans="1:11" s="51" customFormat="1" ht="15" hidden="1">
      <c r="A87" s="77"/>
      <c r="B87" s="50"/>
      <c r="C87" s="90"/>
      <c r="D87" s="91"/>
      <c r="E87" s="92"/>
      <c r="F87" s="92"/>
      <c r="G87" s="92"/>
      <c r="H87" s="93"/>
      <c r="I87" s="93"/>
      <c r="J87" s="94"/>
      <c r="K87" s="95"/>
    </row>
    <row r="88" spans="1:11" s="51" customFormat="1" ht="15" hidden="1">
      <c r="A88" s="77"/>
      <c r="B88" s="50"/>
      <c r="C88" s="90"/>
      <c r="D88" s="91"/>
      <c r="E88" s="92"/>
      <c r="F88" s="92"/>
      <c r="G88" s="92"/>
      <c r="H88" s="93"/>
      <c r="I88" s="93"/>
      <c r="J88" s="91"/>
      <c r="K88" s="96"/>
    </row>
    <row r="89" spans="1:13" s="73" customFormat="1" ht="15" hidden="1">
      <c r="A89" s="103">
        <f>A83+1</f>
        <v>12</v>
      </c>
      <c r="B89" s="104">
        <f>VLOOKUP($A89,ΠΡΟΥΠΟΛΟΓΙΣΜΟΣ!$A$12:$E$31,2,FALSE)</f>
        <v>0</v>
      </c>
      <c r="C89" s="244">
        <f>VLOOKUP($A89,ΠΡΟΥΠΟΛΟΓΙΣΜΟΣ!$A$12:$E$31,3,FALSE)</f>
        <v>0</v>
      </c>
      <c r="D89" s="244" t="e">
        <f>VLOOKUP($A89,#REF!,2,FALSE)</f>
        <v>#REF!</v>
      </c>
      <c r="E89" s="244" t="e">
        <f>VLOOKUP($A89,#REF!,2,FALSE)</f>
        <v>#REF!</v>
      </c>
      <c r="F89" s="244" t="e">
        <f>VLOOKUP($A89,#REF!,2,FALSE)</f>
        <v>#REF!</v>
      </c>
      <c r="G89" s="244" t="e">
        <f>VLOOKUP($A89,#REF!,2,FALSE)</f>
        <v>#REF!</v>
      </c>
      <c r="H89" s="244" t="e">
        <f>VLOOKUP($A89,#REF!,2,FALSE)</f>
        <v>#REF!</v>
      </c>
      <c r="I89" s="244" t="e">
        <f>VLOOKUP($A89,#REF!,2,FALSE)</f>
        <v>#REF!</v>
      </c>
      <c r="J89" s="244" t="e">
        <f>VLOOKUP($A89,#REF!,2,FALSE)</f>
        <v>#REF!</v>
      </c>
      <c r="K89" s="244" t="e">
        <f>VLOOKUP($A89,#REF!,2,FALSE)</f>
        <v>#REF!</v>
      </c>
      <c r="L89" s="76"/>
      <c r="M89" s="72"/>
    </row>
    <row r="90" spans="1:11" s="51" customFormat="1" ht="13.5" hidden="1" thickBot="1">
      <c r="A90" s="77"/>
      <c r="B90" s="50"/>
      <c r="D90" s="78"/>
      <c r="E90" s="79"/>
      <c r="F90" s="79"/>
      <c r="G90" s="79"/>
      <c r="H90" s="80"/>
      <c r="I90" s="80"/>
      <c r="J90" s="81"/>
      <c r="K90" s="82">
        <f>K91</f>
        <v>0</v>
      </c>
    </row>
    <row r="91" spans="1:15" s="51" customFormat="1" ht="15" hidden="1">
      <c r="A91" s="77"/>
      <c r="B91" s="83"/>
      <c r="C91" s="84" t="s">
        <v>34</v>
      </c>
      <c r="D91" s="85"/>
      <c r="E91" s="86"/>
      <c r="F91" s="86"/>
      <c r="G91" s="86"/>
      <c r="H91" s="87"/>
      <c r="I91" s="87"/>
      <c r="J91" s="88">
        <f>SUM(J90:J90)</f>
        <v>0</v>
      </c>
      <c r="K91" s="89">
        <f>VLOOKUP($A89,ΠΡΟΥΠΟΛΟΓΙΣΜΟΣ!$A$12:$E$31,5,FALSE)</f>
        <v>0</v>
      </c>
      <c r="L91" s="97"/>
      <c r="M91" s="76"/>
      <c r="N91" s="76"/>
      <c r="O91" s="72"/>
    </row>
    <row r="92" spans="1:11" s="51" customFormat="1" ht="15" hidden="1">
      <c r="A92" s="77"/>
      <c r="B92" s="50"/>
      <c r="C92" s="90"/>
      <c r="D92" s="91"/>
      <c r="E92" s="92"/>
      <c r="F92" s="92"/>
      <c r="G92" s="92"/>
      <c r="H92" s="93"/>
      <c r="I92" s="93"/>
      <c r="J92" s="94"/>
      <c r="K92" s="95"/>
    </row>
    <row r="93" spans="1:11" s="51" customFormat="1" ht="15" hidden="1">
      <c r="A93" s="77"/>
      <c r="B93" s="50"/>
      <c r="C93" s="90"/>
      <c r="D93" s="91"/>
      <c r="E93" s="92"/>
      <c r="F93" s="92"/>
      <c r="G93" s="92"/>
      <c r="H93" s="93"/>
      <c r="I93" s="93"/>
      <c r="J93" s="94"/>
      <c r="K93" s="95"/>
    </row>
    <row r="94" spans="1:11" s="51" customFormat="1" ht="15" hidden="1">
      <c r="A94" s="77"/>
      <c r="B94" s="50"/>
      <c r="C94" s="90"/>
      <c r="D94" s="91"/>
      <c r="E94" s="92"/>
      <c r="F94" s="92"/>
      <c r="G94" s="92"/>
      <c r="H94" s="93"/>
      <c r="I94" s="93"/>
      <c r="J94" s="91"/>
      <c r="K94" s="96"/>
    </row>
    <row r="95" spans="1:11" s="51" customFormat="1" ht="15" hidden="1">
      <c r="A95" s="77"/>
      <c r="B95" s="50"/>
      <c r="C95" s="90"/>
      <c r="D95" s="91"/>
      <c r="E95" s="92"/>
      <c r="F95" s="92"/>
      <c r="G95" s="92"/>
      <c r="H95" s="93"/>
      <c r="I95" s="93"/>
      <c r="J95" s="91"/>
      <c r="K95" s="96"/>
    </row>
    <row r="96" spans="1:11" s="51" customFormat="1" ht="15" hidden="1">
      <c r="A96" s="77"/>
      <c r="B96" s="50"/>
      <c r="C96" s="90"/>
      <c r="D96" s="91"/>
      <c r="E96" s="92"/>
      <c r="F96" s="92"/>
      <c r="G96" s="92"/>
      <c r="H96" s="93"/>
      <c r="I96" s="93"/>
      <c r="J96" s="91"/>
      <c r="K96" s="96"/>
    </row>
    <row r="97" spans="1:11" s="51" customFormat="1" ht="15" hidden="1">
      <c r="A97" s="77"/>
      <c r="B97" s="50"/>
      <c r="C97" s="90"/>
      <c r="D97" s="91"/>
      <c r="E97" s="92"/>
      <c r="F97" s="92"/>
      <c r="G97" s="92"/>
      <c r="H97" s="93"/>
      <c r="I97" s="93"/>
      <c r="J97" s="91"/>
      <c r="K97" s="96"/>
    </row>
    <row r="98" spans="2:13" s="73" customFormat="1" ht="15">
      <c r="B98" s="74" t="str">
        <f>ΠΡΟΥΠΟΛΟΓΙΣΜΟΣ!B38</f>
        <v>ΟΜΑΔΑ Β:</v>
      </c>
      <c r="C98" s="74" t="str">
        <f>ΠΡΟΥΠΟΛΟΓΙΣΜΟΣ!C38</f>
        <v>ΤΕΧΝΙΚΑ ΕΡΓΑ</v>
      </c>
      <c r="H98" s="75"/>
      <c r="K98" s="76"/>
      <c r="L98" s="76"/>
      <c r="M98" s="72"/>
    </row>
    <row r="99" spans="1:11" s="73" customFormat="1" ht="15">
      <c r="A99" s="77"/>
      <c r="B99" s="50"/>
      <c r="C99" s="50"/>
      <c r="D99" s="98"/>
      <c r="E99" s="99"/>
      <c r="F99" s="97"/>
      <c r="G99" s="97"/>
      <c r="H99" s="98"/>
      <c r="I99" s="100"/>
      <c r="J99" s="97"/>
      <c r="K99" s="76"/>
    </row>
    <row r="100" spans="1:13" s="73" customFormat="1" ht="15">
      <c r="A100" s="103">
        <f>A97+1</f>
        <v>1</v>
      </c>
      <c r="B100" s="104" t="str">
        <f>VLOOKUP($A100,ΠΡΟΥΠΟΛΟΓΙΣΜΟΣ!$A$39:$E$59,2,FALSE)</f>
        <v>Β-1</v>
      </c>
      <c r="C100" s="244" t="str">
        <f>VLOOKUP($A100,ΠΡΟΥΠΟΛΟΓΙΣΜΟΣ!$A$39:$E$59,3,FALSE)</f>
        <v>Εκσκαφή θεμελίων τεχνικών έργων και τάφρων πλάτους έως 5,0 m</v>
      </c>
      <c r="D100" s="244"/>
      <c r="E100" s="244"/>
      <c r="F100" s="244"/>
      <c r="G100" s="244"/>
      <c r="H100" s="244"/>
      <c r="I100" s="244"/>
      <c r="J100" s="244"/>
      <c r="K100" s="244"/>
      <c r="L100" s="76"/>
      <c r="M100" s="72"/>
    </row>
    <row r="101" spans="1:11" s="135" customFormat="1" ht="12.75">
      <c r="A101" s="133"/>
      <c r="B101" s="134" t="s">
        <v>138</v>
      </c>
      <c r="D101" s="137"/>
      <c r="E101" s="138"/>
      <c r="F101" s="138"/>
      <c r="G101" s="138"/>
      <c r="H101" s="139"/>
      <c r="I101" s="139"/>
      <c r="J101" s="136">
        <f>'[1]1.ΣΩΛΗΝΩΤΟ Φ1000-ΒΙΓΛΑ-ΣΤΕΦΑΝΙ'!$I$143</f>
        <v>35.536</v>
      </c>
      <c r="K101" s="125" t="str">
        <f>K102</f>
        <v>m3</v>
      </c>
    </row>
    <row r="102" spans="1:11" s="135" customFormat="1" ht="12.75">
      <c r="A102" s="133"/>
      <c r="B102" s="134" t="s">
        <v>123</v>
      </c>
      <c r="D102" s="137"/>
      <c r="E102" s="138"/>
      <c r="F102" s="138"/>
      <c r="G102" s="138"/>
      <c r="H102" s="139"/>
      <c r="I102" s="139"/>
      <c r="J102" s="136">
        <f>'[1]2.ΣΩΛΗΝΩΤΟ Φ800-ΒΙΓΛΑ-ΜΠΕΗ'!$I$143</f>
        <v>29.648</v>
      </c>
      <c r="K102" s="125" t="str">
        <f>K103</f>
        <v>m3</v>
      </c>
    </row>
    <row r="103" spans="1:11" s="135" customFormat="1" ht="12.75">
      <c r="A103" s="133"/>
      <c r="B103" s="134" t="s">
        <v>139</v>
      </c>
      <c r="D103" s="137"/>
      <c r="E103" s="138"/>
      <c r="F103" s="138"/>
      <c r="G103" s="138"/>
      <c r="H103" s="139"/>
      <c r="I103" s="139"/>
      <c r="J103" s="136">
        <f>'[1]3.ΣΩΛΗΝΩΤΟ Φ1000-ΑΓΟΡΑΣΙΑ-ΓΗΠΕΔ'!$I$143</f>
        <v>46.096000000000004</v>
      </c>
      <c r="K103" s="125" t="str">
        <f>K105</f>
        <v>m3</v>
      </c>
    </row>
    <row r="104" spans="1:11" s="135" customFormat="1" ht="12.75">
      <c r="A104" s="133"/>
      <c r="B104" s="134" t="s">
        <v>140</v>
      </c>
      <c r="D104" s="137"/>
      <c r="E104" s="138"/>
      <c r="F104" s="138"/>
      <c r="G104" s="138"/>
      <c r="H104" s="139"/>
      <c r="I104" s="139"/>
      <c r="J104" s="136">
        <f>'[1]4.ΣΩΛΗΝΩΤΟ Φ1000-ΑΓΟΡΑΣΙΑ'!$I$143</f>
        <v>65.836</v>
      </c>
      <c r="K104" s="125" t="str">
        <f>K106</f>
        <v>m3</v>
      </c>
    </row>
    <row r="105" spans="1:11" s="135" customFormat="1" ht="12.75">
      <c r="A105" s="133"/>
      <c r="B105" s="134" t="s">
        <v>124</v>
      </c>
      <c r="D105" s="137"/>
      <c r="E105" s="138"/>
      <c r="F105" s="138"/>
      <c r="G105" s="138"/>
      <c r="H105" s="139"/>
      <c r="I105" s="139"/>
      <c r="J105" s="136">
        <f>'[1]5.ΣΩΛΗΝΩΤΟ Φ800-ΑΓΟΡΑΣΙΑ-ΠΛΑΚΟΥ'!$I$143</f>
        <v>28.775000000000002</v>
      </c>
      <c r="K105" s="125" t="str">
        <f>K106</f>
        <v>m3</v>
      </c>
    </row>
    <row r="106" spans="1:11" s="135" customFormat="1" ht="13.5" thickBot="1">
      <c r="A106" s="133"/>
      <c r="B106" s="134" t="s">
        <v>168</v>
      </c>
      <c r="D106" s="137"/>
      <c r="E106" s="138"/>
      <c r="F106" s="138"/>
      <c r="G106" s="138"/>
      <c r="H106" s="139"/>
      <c r="I106" s="139"/>
      <c r="J106" s="136">
        <f>'[1]6.ΣΩΛΗΝΩΤΟ Φ800-ΠΑΛΑΙΟΚΑΤΟΥΝΟ'!$I$143</f>
        <v>23.795</v>
      </c>
      <c r="K106" s="125" t="str">
        <f>K107</f>
        <v>m3</v>
      </c>
    </row>
    <row r="107" spans="1:15" s="51" customFormat="1" ht="15">
      <c r="A107" s="77"/>
      <c r="B107" s="83"/>
      <c r="C107" s="84" t="s">
        <v>34</v>
      </c>
      <c r="D107" s="85"/>
      <c r="E107" s="86"/>
      <c r="F107" s="86"/>
      <c r="G107" s="86"/>
      <c r="H107" s="87"/>
      <c r="I107" s="87"/>
      <c r="J107" s="88">
        <f>SUM(J101:J106)</f>
        <v>229.68599999999998</v>
      </c>
      <c r="K107" s="89" t="str">
        <f>VLOOKUP($A100,ΠΡΟΥΠΟΛΟΓΙΣΜΟΣ!$A$39:$E$59,5,FALSE)</f>
        <v>m3</v>
      </c>
      <c r="L107" s="97"/>
      <c r="M107" s="76"/>
      <c r="N107" s="76"/>
      <c r="O107" s="72"/>
    </row>
    <row r="108" spans="1:11" s="51" customFormat="1" ht="15">
      <c r="A108" s="77"/>
      <c r="B108" s="50"/>
      <c r="C108" s="90" t="s">
        <v>46</v>
      </c>
      <c r="D108" s="91"/>
      <c r="E108" s="92"/>
      <c r="F108" s="92"/>
      <c r="G108" s="92"/>
      <c r="H108" s="93"/>
      <c r="I108" s="93"/>
      <c r="J108" s="94">
        <f>ROUNDUP(J107,0)</f>
        <v>230</v>
      </c>
      <c r="K108" s="95" t="str">
        <f>K107</f>
        <v>m3</v>
      </c>
    </row>
    <row r="109" spans="1:15" s="51" customFormat="1" ht="15">
      <c r="A109" s="77"/>
      <c r="B109" s="50"/>
      <c r="C109" s="90"/>
      <c r="D109" s="91"/>
      <c r="E109" s="92"/>
      <c r="F109" s="92"/>
      <c r="G109" s="92"/>
      <c r="H109" s="93"/>
      <c r="I109" s="93"/>
      <c r="J109" s="94"/>
      <c r="K109" s="95"/>
      <c r="L109" s="97"/>
      <c r="M109" s="76"/>
      <c r="N109" s="76"/>
      <c r="O109" s="72"/>
    </row>
    <row r="110" spans="1:15" s="51" customFormat="1" ht="15">
      <c r="A110" s="77"/>
      <c r="B110" s="50"/>
      <c r="C110" s="90"/>
      <c r="D110" s="91"/>
      <c r="E110" s="92"/>
      <c r="F110" s="92"/>
      <c r="G110" s="92"/>
      <c r="H110" s="93"/>
      <c r="I110" s="93"/>
      <c r="J110" s="94"/>
      <c r="K110" s="95"/>
      <c r="L110" s="97"/>
      <c r="M110" s="76"/>
      <c r="N110" s="76"/>
      <c r="O110" s="72"/>
    </row>
    <row r="111" spans="1:13" s="73" customFormat="1" ht="15">
      <c r="A111" s="103">
        <f>A100+1</f>
        <v>2</v>
      </c>
      <c r="B111" s="104" t="str">
        <f>VLOOKUP($A111,ΠΡΟΥΠΟΛΟΓΙΣΜΟΣ!$A$39:$E$59,2,FALSE)</f>
        <v>Β-4.2</v>
      </c>
      <c r="C111" s="244" t="str">
        <f>VLOOKUP($A111,ΠΡΟΥΠΟΛΟΓΙΣΜΟΣ!$A$39:$E$59,3,FALSE)</f>
        <v>Μεταβατικά επιχώματα τεχνικών έργων και επιχώματα ζώνης αγωγών</v>
      </c>
      <c r="D111" s="244"/>
      <c r="E111" s="244"/>
      <c r="F111" s="244"/>
      <c r="G111" s="244"/>
      <c r="H111" s="244"/>
      <c r="I111" s="244"/>
      <c r="J111" s="244"/>
      <c r="K111" s="244"/>
      <c r="L111" s="76"/>
      <c r="M111" s="72"/>
    </row>
    <row r="112" spans="1:11" s="135" customFormat="1" ht="12.75">
      <c r="A112" s="133"/>
      <c r="B112" s="134" t="s">
        <v>138</v>
      </c>
      <c r="D112" s="137"/>
      <c r="E112" s="138"/>
      <c r="F112" s="138"/>
      <c r="G112" s="138"/>
      <c r="H112" s="139"/>
      <c r="I112" s="139"/>
      <c r="J112" s="136">
        <f>'[1]1.ΣΩΛΗΝΩΤΟ Φ1000-ΒΙΓΛΑ-ΣΤΕΦΑΝΙ'!$I$144</f>
        <v>1.9039999999999997</v>
      </c>
      <c r="K112" s="125" t="str">
        <f>K113</f>
        <v>m3</v>
      </c>
    </row>
    <row r="113" spans="1:11" s="135" customFormat="1" ht="12.75">
      <c r="A113" s="133"/>
      <c r="B113" s="134" t="s">
        <v>123</v>
      </c>
      <c r="D113" s="137"/>
      <c r="E113" s="138"/>
      <c r="F113" s="138"/>
      <c r="G113" s="138"/>
      <c r="H113" s="139"/>
      <c r="I113" s="139"/>
      <c r="J113" s="136">
        <f>'[1]2.ΣΩΛΗΝΩΤΟ Φ800-ΒΙΓΛΑ-ΜΠΕΗ'!$I$144</f>
        <v>1.106000000000001</v>
      </c>
      <c r="K113" s="125" t="str">
        <f>K114</f>
        <v>m3</v>
      </c>
    </row>
    <row r="114" spans="1:11" s="135" customFormat="1" ht="12.75">
      <c r="A114" s="133"/>
      <c r="B114" s="134" t="s">
        <v>139</v>
      </c>
      <c r="D114" s="137"/>
      <c r="E114" s="138"/>
      <c r="F114" s="138"/>
      <c r="G114" s="138"/>
      <c r="H114" s="139"/>
      <c r="I114" s="139"/>
      <c r="J114" s="136">
        <f>'[1]3.ΣΩΛΗΝΩΤΟ Φ1000-ΑΓΟΡΑΣΙΑ-ΓΗΠΕΔ'!$I$144</f>
        <v>0.944</v>
      </c>
      <c r="K114" s="125" t="str">
        <f>K116</f>
        <v>m3</v>
      </c>
    </row>
    <row r="115" spans="1:11" s="135" customFormat="1" ht="12.75">
      <c r="A115" s="133"/>
      <c r="B115" s="134" t="s">
        <v>140</v>
      </c>
      <c r="D115" s="137"/>
      <c r="E115" s="138"/>
      <c r="F115" s="138"/>
      <c r="G115" s="138"/>
      <c r="H115" s="139"/>
      <c r="I115" s="139"/>
      <c r="J115" s="136">
        <f>'[1]4.ΣΩΛΗΝΩΤΟ Φ1000-ΑΓΟΡΑΣΙΑ'!$I$144</f>
        <v>1.9039999999999997</v>
      </c>
      <c r="K115" s="125" t="str">
        <f>K117</f>
        <v>m3</v>
      </c>
    </row>
    <row r="116" spans="1:11" s="135" customFormat="1" ht="12.75">
      <c r="A116" s="133"/>
      <c r="B116" s="134" t="s">
        <v>124</v>
      </c>
      <c r="D116" s="137"/>
      <c r="E116" s="138"/>
      <c r="F116" s="138"/>
      <c r="G116" s="138"/>
      <c r="H116" s="139"/>
      <c r="I116" s="139"/>
      <c r="J116" s="136">
        <f>'[1]5.ΣΩΛΗΝΩΤΟ Φ800-ΑΓΟΡΑΣΙΑ-ΠΛΑΚΟΥ'!$I$144</f>
        <v>1.17</v>
      </c>
      <c r="K116" s="125" t="str">
        <f>K117</f>
        <v>m3</v>
      </c>
    </row>
    <row r="117" spans="1:11" s="135" customFormat="1" ht="13.5" thickBot="1">
      <c r="A117" s="133"/>
      <c r="B117" s="134" t="s">
        <v>168</v>
      </c>
      <c r="D117" s="137"/>
      <c r="E117" s="138"/>
      <c r="F117" s="138"/>
      <c r="G117" s="138"/>
      <c r="H117" s="139"/>
      <c r="I117" s="139"/>
      <c r="J117" s="136">
        <f>'[1]6.ΣΩΛΗΝΩΤΟ Φ800-ΠΑΛΑΙΟΚΑΤΟΥΝΟ'!$I$144</f>
        <v>1.17</v>
      </c>
      <c r="K117" s="125" t="str">
        <f>K118</f>
        <v>m3</v>
      </c>
    </row>
    <row r="118" spans="1:15" s="51" customFormat="1" ht="15">
      <c r="A118" s="77"/>
      <c r="B118" s="83"/>
      <c r="C118" s="84" t="s">
        <v>34</v>
      </c>
      <c r="D118" s="85"/>
      <c r="E118" s="86"/>
      <c r="F118" s="86"/>
      <c r="G118" s="86"/>
      <c r="H118" s="87"/>
      <c r="I118" s="87"/>
      <c r="J118" s="88">
        <f>SUM(J112:J117)</f>
        <v>8.198</v>
      </c>
      <c r="K118" s="89" t="str">
        <f>VLOOKUP($A111,ΠΡΟΥΠΟΛΟΓΙΣΜΟΣ!$A$39:$E$59,5,FALSE)</f>
        <v>m3</v>
      </c>
      <c r="L118" s="97"/>
      <c r="M118" s="76"/>
      <c r="N118" s="76"/>
      <c r="O118" s="72"/>
    </row>
    <row r="119" spans="1:11" s="51" customFormat="1" ht="15">
      <c r="A119" s="77"/>
      <c r="B119" s="50"/>
      <c r="C119" s="90" t="s">
        <v>46</v>
      </c>
      <c r="D119" s="91"/>
      <c r="E119" s="92"/>
      <c r="F119" s="92"/>
      <c r="G119" s="92"/>
      <c r="H119" s="93"/>
      <c r="I119" s="93"/>
      <c r="J119" s="94">
        <f>ROUNDUP(J118,0)</f>
        <v>9</v>
      </c>
      <c r="K119" s="95" t="str">
        <f>K118</f>
        <v>m3</v>
      </c>
    </row>
    <row r="120" spans="1:15" s="51" customFormat="1" ht="15">
      <c r="A120" s="77"/>
      <c r="B120" s="50"/>
      <c r="C120" s="90"/>
      <c r="D120" s="91"/>
      <c r="E120" s="92"/>
      <c r="F120" s="92"/>
      <c r="G120" s="92"/>
      <c r="H120" s="93"/>
      <c r="I120" s="93"/>
      <c r="J120" s="94"/>
      <c r="K120" s="95"/>
      <c r="L120" s="97"/>
      <c r="M120" s="76"/>
      <c r="N120" s="76"/>
      <c r="O120" s="72"/>
    </row>
    <row r="121" spans="1:15" s="51" customFormat="1" ht="15">
      <c r="A121" s="77"/>
      <c r="B121" s="50"/>
      <c r="C121" s="90"/>
      <c r="D121" s="91"/>
      <c r="E121" s="92"/>
      <c r="F121" s="92"/>
      <c r="G121" s="92"/>
      <c r="H121" s="93"/>
      <c r="I121" s="93"/>
      <c r="J121" s="94"/>
      <c r="K121" s="95"/>
      <c r="L121" s="97"/>
      <c r="M121" s="76"/>
      <c r="N121" s="76"/>
      <c r="O121" s="72"/>
    </row>
    <row r="122" spans="1:13" s="73" customFormat="1" ht="30" customHeight="1">
      <c r="A122" s="103">
        <f>A111+1</f>
        <v>3</v>
      </c>
      <c r="B122" s="104" t="str">
        <f>VLOOKUP($A122,ΠΡΟΥΠΟΛΟΓΙΣΜΟΣ!$A$39:$E$59,2,FALSE)</f>
        <v>Β-29.2.2</v>
      </c>
      <c r="C122" s="244" t="str">
        <f>VLOOKUP($A122,ΠΡΟΥΠΟΛΟΓΙΣΜΟΣ!$A$39:$E$59,3,FALSE)</f>
        <v> Κοιτοστρώσεις, περιβλήματα αγωγών, εξομαλυντικές στρώσεις κλπ από σκυρόδεμα C12/15 </v>
      </c>
      <c r="D122" s="244"/>
      <c r="E122" s="244"/>
      <c r="F122" s="244"/>
      <c r="G122" s="244"/>
      <c r="H122" s="244"/>
      <c r="I122" s="244"/>
      <c r="J122" s="244"/>
      <c r="K122" s="244"/>
      <c r="L122" s="76"/>
      <c r="M122" s="72"/>
    </row>
    <row r="123" spans="1:11" s="135" customFormat="1" ht="12.75">
      <c r="A123" s="133"/>
      <c r="B123" s="134" t="s">
        <v>138</v>
      </c>
      <c r="D123" s="137"/>
      <c r="E123" s="138"/>
      <c r="F123" s="138"/>
      <c r="G123" s="138"/>
      <c r="H123" s="139"/>
      <c r="I123" s="139"/>
      <c r="J123" s="136">
        <f>'[1]1.ΣΩΛΗΝΩΤΟ Φ1000-ΒΙΓΛΑ-ΣΤΕΦΑΝΙ'!$I$145</f>
        <v>8.5085</v>
      </c>
      <c r="K123" s="125" t="str">
        <f aca="true" t="shared" si="0" ref="K123:K131">K124</f>
        <v>m3</v>
      </c>
    </row>
    <row r="124" spans="1:11" s="135" customFormat="1" ht="12.75">
      <c r="A124" s="133"/>
      <c r="B124" s="134" t="s">
        <v>123</v>
      </c>
      <c r="D124" s="137"/>
      <c r="E124" s="138"/>
      <c r="F124" s="138"/>
      <c r="G124" s="138"/>
      <c r="H124" s="139"/>
      <c r="I124" s="139"/>
      <c r="J124" s="136">
        <f>'[1]2.ΣΩΛΗΝΩΤΟ Φ800-ΒΙΓΛΑ-ΜΠΕΗ'!$I$145</f>
        <v>4.661</v>
      </c>
      <c r="K124" s="125" t="str">
        <f t="shared" si="0"/>
        <v>m3</v>
      </c>
    </row>
    <row r="125" spans="1:11" s="135" customFormat="1" ht="12.75">
      <c r="A125" s="133"/>
      <c r="B125" s="134" t="s">
        <v>139</v>
      </c>
      <c r="D125" s="137"/>
      <c r="E125" s="138"/>
      <c r="F125" s="138"/>
      <c r="G125" s="138"/>
      <c r="H125" s="139"/>
      <c r="I125" s="139"/>
      <c r="J125" s="136">
        <f>'[1]3.ΣΩΛΗΝΩΤΟ Φ1000-ΑΓΟΡΑΣΙΑ-ΓΗΠΕΔ'!$I$145</f>
        <v>4.2185</v>
      </c>
      <c r="K125" s="125" t="str">
        <f t="shared" si="0"/>
        <v>m3</v>
      </c>
    </row>
    <row r="126" spans="1:11" s="135" customFormat="1" ht="12.75">
      <c r="A126" s="133"/>
      <c r="B126" s="134" t="s">
        <v>140</v>
      </c>
      <c r="D126" s="137"/>
      <c r="E126" s="138"/>
      <c r="F126" s="138"/>
      <c r="G126" s="138"/>
      <c r="H126" s="139"/>
      <c r="I126" s="139"/>
      <c r="J126" s="136">
        <f>'[1]4.ΣΩΛΗΝΩΤΟ Φ1000-ΑΓΟΡΑΣΙΑ'!$I$145</f>
        <v>8.5085</v>
      </c>
      <c r="K126" s="125" t="str">
        <f t="shared" si="0"/>
        <v>m3</v>
      </c>
    </row>
    <row r="127" spans="1:11" s="135" customFormat="1" ht="12.75">
      <c r="A127" s="133"/>
      <c r="B127" s="134" t="s">
        <v>124</v>
      </c>
      <c r="D127" s="137"/>
      <c r="E127" s="138"/>
      <c r="F127" s="138"/>
      <c r="G127" s="138"/>
      <c r="H127" s="139"/>
      <c r="I127" s="139"/>
      <c r="J127" s="136">
        <f>'[1]5.ΣΩΛΗΝΩΤΟ Φ800-ΑΓΟΡΑΣΙΑ-ΠΛΑΚΟΥ'!$I$145</f>
        <v>4.563</v>
      </c>
      <c r="K127" s="125" t="str">
        <f t="shared" si="0"/>
        <v>m3</v>
      </c>
    </row>
    <row r="128" spans="1:11" s="135" customFormat="1" ht="12.75">
      <c r="A128" s="133"/>
      <c r="B128" s="134" t="s">
        <v>168</v>
      </c>
      <c r="D128" s="137"/>
      <c r="E128" s="138"/>
      <c r="F128" s="138"/>
      <c r="G128" s="138"/>
      <c r="H128" s="139"/>
      <c r="I128" s="139"/>
      <c r="J128" s="136">
        <f>'[1]6.ΣΩΛΗΝΩΤΟ Φ800-ΠΑΛΑΙΟΚΑΤΟΥΝΟ'!$I$145</f>
        <v>4.563</v>
      </c>
      <c r="K128" s="125" t="str">
        <f t="shared" si="0"/>
        <v>m3</v>
      </c>
    </row>
    <row r="129" spans="1:11" s="135" customFormat="1" ht="12.75">
      <c r="A129" s="133"/>
      <c r="B129" s="134" t="s">
        <v>125</v>
      </c>
      <c r="D129" s="137"/>
      <c r="E129" s="138"/>
      <c r="F129" s="138" t="s">
        <v>122</v>
      </c>
      <c r="G129" s="138"/>
      <c r="H129" s="139"/>
      <c r="I129" s="139"/>
      <c r="J129" s="136">
        <f>50*4*0.15</f>
        <v>30</v>
      </c>
      <c r="K129" s="125" t="str">
        <f t="shared" si="0"/>
        <v>m3</v>
      </c>
    </row>
    <row r="130" spans="1:11" s="135" customFormat="1" ht="12.75">
      <c r="A130" s="133"/>
      <c r="B130" s="134" t="s">
        <v>126</v>
      </c>
      <c r="D130" s="137"/>
      <c r="E130" s="138"/>
      <c r="G130" s="138" t="s">
        <v>163</v>
      </c>
      <c r="H130" s="139"/>
      <c r="I130" s="139"/>
      <c r="J130" s="136">
        <f>(50+10)*3.5*0.15</f>
        <v>31.5</v>
      </c>
      <c r="K130" s="125" t="str">
        <f t="shared" si="0"/>
        <v>m3</v>
      </c>
    </row>
    <row r="131" spans="1:11" s="135" customFormat="1" ht="13.5" thickBot="1">
      <c r="A131" s="133"/>
      <c r="B131" s="134" t="s">
        <v>172</v>
      </c>
      <c r="D131" s="137"/>
      <c r="E131" s="138"/>
      <c r="G131" s="138"/>
      <c r="H131" s="138" t="s">
        <v>166</v>
      </c>
      <c r="I131" s="139"/>
      <c r="J131" s="136">
        <f>75*4*0.15</f>
        <v>45</v>
      </c>
      <c r="K131" s="125" t="str">
        <f t="shared" si="0"/>
        <v>m3</v>
      </c>
    </row>
    <row r="132" spans="1:15" s="51" customFormat="1" ht="15">
      <c r="A132" s="77"/>
      <c r="B132" s="83"/>
      <c r="C132" s="84" t="s">
        <v>34</v>
      </c>
      <c r="D132" s="85"/>
      <c r="E132" s="86"/>
      <c r="F132" s="86"/>
      <c r="G132" s="86"/>
      <c r="H132" s="87"/>
      <c r="I132" s="87"/>
      <c r="J132" s="88">
        <f>SUM(J123:J131)</f>
        <v>141.52249999999998</v>
      </c>
      <c r="K132" s="89" t="str">
        <f>VLOOKUP($A122,ΠΡΟΥΠΟΛΟΓΙΣΜΟΣ!$A$39:$E$59,5,FALSE)</f>
        <v>m3</v>
      </c>
      <c r="L132" s="97"/>
      <c r="M132" s="76"/>
      <c r="N132" s="76"/>
      <c r="O132" s="72"/>
    </row>
    <row r="133" spans="1:11" s="51" customFormat="1" ht="15">
      <c r="A133" s="77"/>
      <c r="B133" s="50"/>
      <c r="C133" s="90" t="s">
        <v>46</v>
      </c>
      <c r="D133" s="91"/>
      <c r="E133" s="92"/>
      <c r="F133" s="92"/>
      <c r="G133" s="92"/>
      <c r="H133" s="93"/>
      <c r="I133" s="93"/>
      <c r="J133" s="94">
        <f>ROUNDUP(J132,0)</f>
        <v>142</v>
      </c>
      <c r="K133" s="95" t="str">
        <f>K132</f>
        <v>m3</v>
      </c>
    </row>
    <row r="134" spans="1:15" s="51" customFormat="1" ht="15">
      <c r="A134" s="77"/>
      <c r="B134" s="50"/>
      <c r="C134" s="90"/>
      <c r="D134" s="91"/>
      <c r="E134" s="92"/>
      <c r="F134" s="92"/>
      <c r="G134" s="92"/>
      <c r="H134" s="93"/>
      <c r="I134" s="93"/>
      <c r="J134" s="94"/>
      <c r="K134" s="95"/>
      <c r="L134" s="97"/>
      <c r="M134" s="76"/>
      <c r="N134" s="76"/>
      <c r="O134" s="72"/>
    </row>
    <row r="135" spans="1:15" s="51" customFormat="1" ht="15">
      <c r="A135" s="77"/>
      <c r="B135" s="50"/>
      <c r="C135" s="90"/>
      <c r="D135" s="91"/>
      <c r="E135" s="92"/>
      <c r="F135" s="92"/>
      <c r="G135" s="92"/>
      <c r="H135" s="93"/>
      <c r="I135" s="93"/>
      <c r="J135" s="94"/>
      <c r="K135" s="95"/>
      <c r="L135" s="97"/>
      <c r="M135" s="76"/>
      <c r="N135" s="76"/>
      <c r="O135" s="72"/>
    </row>
    <row r="136" spans="1:13" s="73" customFormat="1" ht="30" customHeight="1">
      <c r="A136" s="103">
        <f>A122+1</f>
        <v>4</v>
      </c>
      <c r="B136" s="104" t="str">
        <f>VLOOKUP($A136,ΠΡΟΥΠΟΛΟΓΙΣΜΟΣ!$A$39:$E$59,2,FALSE)</f>
        <v>Β-29.3.2</v>
      </c>
      <c r="C136" s="244" t="str">
        <f>VLOOKUP($A136,ΠΡΟΥΠΟΛΟΓΙΣΜΟΣ!$A$39:$E$59,3,FALSE)</f>
        <v>Κατασκευή τοίχων, πεζοδρομίων γεφυρών, επένδυσης πασσαλοστοιχιών κ.λ.π. από σκυρόδεμα C16/20</v>
      </c>
      <c r="D136" s="244"/>
      <c r="E136" s="244"/>
      <c r="F136" s="244"/>
      <c r="G136" s="244"/>
      <c r="H136" s="244"/>
      <c r="I136" s="244"/>
      <c r="J136" s="244"/>
      <c r="K136" s="244"/>
      <c r="L136" s="76"/>
      <c r="M136" s="72"/>
    </row>
    <row r="137" spans="1:11" s="135" customFormat="1" ht="12.75">
      <c r="A137" s="133"/>
      <c r="B137" s="134" t="s">
        <v>138</v>
      </c>
      <c r="D137" s="137"/>
      <c r="E137" s="138"/>
      <c r="F137" s="138"/>
      <c r="G137" s="138"/>
      <c r="H137" s="139"/>
      <c r="I137" s="139"/>
      <c r="J137" s="136">
        <f>'[1]1.ΣΩΛΗΝΩΤΟ Φ1000-ΒΙΓΛΑ-ΣΤΕΦΑΝΙ'!$I$146</f>
        <v>4.345680000000001</v>
      </c>
      <c r="K137" s="125" t="str">
        <f>K138</f>
        <v>m3</v>
      </c>
    </row>
    <row r="138" spans="1:11" s="135" customFormat="1" ht="12.75">
      <c r="A138" s="133"/>
      <c r="B138" s="134" t="s">
        <v>123</v>
      </c>
      <c r="D138" s="137"/>
      <c r="E138" s="138"/>
      <c r="F138" s="138"/>
      <c r="G138" s="138"/>
      <c r="H138" s="139"/>
      <c r="I138" s="139"/>
      <c r="J138" s="136">
        <f>'[1]2.ΣΩΛΗΝΩΤΟ Φ800-ΒΙΓΛΑ-ΜΠΕΗ'!$I$146</f>
        <v>6.372000000000001</v>
      </c>
      <c r="K138" s="125" t="str">
        <f>K139</f>
        <v>m3</v>
      </c>
    </row>
    <row r="139" spans="1:11" s="135" customFormat="1" ht="12.75">
      <c r="A139" s="133"/>
      <c r="B139" s="134" t="s">
        <v>139</v>
      </c>
      <c r="D139" s="137"/>
      <c r="E139" s="138"/>
      <c r="F139" s="138"/>
      <c r="G139" s="138"/>
      <c r="H139" s="139"/>
      <c r="I139" s="139"/>
      <c r="J139" s="136">
        <f>'[1]3.ΣΩΛΗΝΩΤΟ Φ1000-ΑΓΟΡΑΣΙΑ-ΓΗΠΕΔ'!$I$146</f>
        <v>14.845680000000002</v>
      </c>
      <c r="K139" s="125" t="str">
        <f>K141</f>
        <v>m3</v>
      </c>
    </row>
    <row r="140" spans="1:11" s="135" customFormat="1" ht="12.75">
      <c r="A140" s="133"/>
      <c r="B140" s="134" t="s">
        <v>140</v>
      </c>
      <c r="D140" s="137"/>
      <c r="E140" s="138"/>
      <c r="F140" s="138"/>
      <c r="G140" s="138"/>
      <c r="H140" s="139"/>
      <c r="I140" s="139"/>
      <c r="J140" s="136">
        <f>'[1]4.ΣΩΛΗΝΩΤΟ Φ1000-ΑΓΟΡΑΣΙΑ'!$I$146</f>
        <v>21.22656</v>
      </c>
      <c r="K140" s="125" t="str">
        <f>K142</f>
        <v>m3</v>
      </c>
    </row>
    <row r="141" spans="1:11" s="135" customFormat="1" ht="12.75">
      <c r="A141" s="133"/>
      <c r="B141" s="134" t="s">
        <v>124</v>
      </c>
      <c r="D141" s="137"/>
      <c r="E141" s="138"/>
      <c r="F141" s="138"/>
      <c r="G141" s="138"/>
      <c r="H141" s="139"/>
      <c r="I141" s="139"/>
      <c r="J141" s="136">
        <f>'[1]5.ΣΩΛΗΝΩΤΟ Φ800-ΑΓΟΡΑΣΙΑ-ΠΛΑΚΟΥ'!$I$146</f>
        <v>6.372000000000001</v>
      </c>
      <c r="K141" s="125" t="str">
        <f>K142</f>
        <v>m3</v>
      </c>
    </row>
    <row r="142" spans="1:11" s="135" customFormat="1" ht="13.5" thickBot="1">
      <c r="A142" s="133"/>
      <c r="B142" s="134" t="s">
        <v>168</v>
      </c>
      <c r="D142" s="137"/>
      <c r="E142" s="138"/>
      <c r="F142" s="138"/>
      <c r="G142" s="138"/>
      <c r="H142" s="139"/>
      <c r="I142" s="139"/>
      <c r="J142" s="136">
        <f>'[1]6.ΣΩΛΗΝΩΤΟ Φ800-ΠΑΛΑΙΟΚΑΤΟΥΝΟ'!$I$146</f>
        <v>3.7785</v>
      </c>
      <c r="K142" s="125" t="str">
        <f>K143</f>
        <v>m3</v>
      </c>
    </row>
    <row r="143" spans="1:15" s="51" customFormat="1" ht="15">
      <c r="A143" s="77"/>
      <c r="B143" s="83"/>
      <c r="C143" s="84" t="s">
        <v>34</v>
      </c>
      <c r="D143" s="85"/>
      <c r="E143" s="86"/>
      <c r="F143" s="86"/>
      <c r="G143" s="86"/>
      <c r="H143" s="87"/>
      <c r="I143" s="87"/>
      <c r="J143" s="88">
        <f>SUM(J137:J142)</f>
        <v>56.94042</v>
      </c>
      <c r="K143" s="89" t="str">
        <f>VLOOKUP($A136,ΠΡΟΥΠΟΛΟΓΙΣΜΟΣ!$A$39:$E$59,5,FALSE)</f>
        <v>m3</v>
      </c>
      <c r="L143" s="97"/>
      <c r="M143" s="76"/>
      <c r="N143" s="76"/>
      <c r="O143" s="72"/>
    </row>
    <row r="144" spans="1:11" s="51" customFormat="1" ht="15">
      <c r="A144" s="77"/>
      <c r="B144" s="50"/>
      <c r="C144" s="90" t="s">
        <v>46</v>
      </c>
      <c r="D144" s="91"/>
      <c r="E144" s="92"/>
      <c r="F144" s="92"/>
      <c r="G144" s="92"/>
      <c r="H144" s="93"/>
      <c r="I144" s="93"/>
      <c r="J144" s="94">
        <f>ROUNDUP(J143,0)</f>
        <v>57</v>
      </c>
      <c r="K144" s="95" t="str">
        <f>K143</f>
        <v>m3</v>
      </c>
    </row>
    <row r="145" spans="1:15" s="51" customFormat="1" ht="15">
      <c r="A145" s="77"/>
      <c r="B145" s="50"/>
      <c r="C145" s="90"/>
      <c r="D145" s="91"/>
      <c r="E145" s="92"/>
      <c r="F145" s="92"/>
      <c r="G145" s="92"/>
      <c r="H145" s="93"/>
      <c r="I145" s="93"/>
      <c r="J145" s="94"/>
      <c r="K145" s="95"/>
      <c r="L145" s="97"/>
      <c r="M145" s="76"/>
      <c r="N145" s="76"/>
      <c r="O145" s="72"/>
    </row>
    <row r="146" spans="1:15" s="51" customFormat="1" ht="15">
      <c r="A146" s="77"/>
      <c r="B146" s="50"/>
      <c r="C146" s="90"/>
      <c r="D146" s="91"/>
      <c r="E146" s="92"/>
      <c r="F146" s="92"/>
      <c r="G146" s="92"/>
      <c r="H146" s="93"/>
      <c r="I146" s="93"/>
      <c r="J146" s="94"/>
      <c r="K146" s="95"/>
      <c r="L146" s="97"/>
      <c r="M146" s="76"/>
      <c r="N146" s="76"/>
      <c r="O146" s="72"/>
    </row>
    <row r="147" spans="1:13" s="73" customFormat="1" ht="15">
      <c r="A147" s="103">
        <f>A136+1</f>
        <v>5</v>
      </c>
      <c r="B147" s="104" t="str">
        <f>VLOOKUP($A147,ΠΡΟΥΠΟΛΟΓΙΣΜΟΣ!$A$39:$E$59,2,FALSE)</f>
        <v>Β-29.3.4</v>
      </c>
      <c r="C147" s="244" t="str">
        <f>VLOOKUP($A147,ΠΡΟΥΠΟΛΟΓΙΣΜΟΣ!$A$39:$E$59,3,FALSE)</f>
        <v>Μικροκατασκευές (φρεάτια, ορθογωνικές τάφροι κλπ) με σκυρόδεμα C16/20  </v>
      </c>
      <c r="D147" s="244"/>
      <c r="E147" s="244"/>
      <c r="F147" s="244"/>
      <c r="G147" s="244"/>
      <c r="H147" s="244"/>
      <c r="I147" s="244"/>
      <c r="J147" s="244"/>
      <c r="K147" s="244"/>
      <c r="L147" s="76"/>
      <c r="M147" s="72"/>
    </row>
    <row r="148" spans="1:11" s="135" customFormat="1" ht="12.75">
      <c r="A148" s="133"/>
      <c r="B148" s="134" t="s">
        <v>138</v>
      </c>
      <c r="D148" s="137"/>
      <c r="E148" s="138"/>
      <c r="F148" s="138"/>
      <c r="G148" s="138"/>
      <c r="H148" s="139"/>
      <c r="I148" s="139"/>
      <c r="J148" s="136">
        <f>'[1]1.ΣΩΛΗΝΩΤΟ Φ1000-ΒΙΓΛΑ-ΣΤΕΦΑΝΙ'!$I$147</f>
        <v>2.8011500000000003</v>
      </c>
      <c r="K148" s="125" t="str">
        <f>K149</f>
        <v>m3</v>
      </c>
    </row>
    <row r="149" spans="1:11" s="135" customFormat="1" ht="12.75">
      <c r="A149" s="133"/>
      <c r="B149" s="134" t="s">
        <v>123</v>
      </c>
      <c r="D149" s="137"/>
      <c r="E149" s="138"/>
      <c r="F149" s="138"/>
      <c r="G149" s="138"/>
      <c r="H149" s="139"/>
      <c r="I149" s="139"/>
      <c r="J149" s="136">
        <f>'[1]2.ΣΩΛΗΝΩΤΟ Φ800-ΒΙΓΛΑ-ΜΠΕΗ'!$I$147</f>
        <v>2.56625</v>
      </c>
      <c r="K149" s="125" t="str">
        <f>K150</f>
        <v>m3</v>
      </c>
    </row>
    <row r="150" spans="1:11" s="135" customFormat="1" ht="12.75">
      <c r="A150" s="133"/>
      <c r="B150" s="134" t="s">
        <v>139</v>
      </c>
      <c r="D150" s="137"/>
      <c r="E150" s="138"/>
      <c r="F150" s="138"/>
      <c r="G150" s="138"/>
      <c r="H150" s="139"/>
      <c r="I150" s="139"/>
      <c r="J150" s="136">
        <f>'[1]3.ΣΩΛΗΝΩΤΟ Φ1000-ΑΓΟΡΑΣΙΑ-ΓΗΠΕΔ'!$I$147</f>
        <v>2.63865</v>
      </c>
      <c r="K150" s="125" t="str">
        <f>K152</f>
        <v>m3</v>
      </c>
    </row>
    <row r="151" spans="1:11" s="135" customFormat="1" ht="12.75">
      <c r="A151" s="133"/>
      <c r="B151" s="134" t="s">
        <v>140</v>
      </c>
      <c r="D151" s="137"/>
      <c r="E151" s="138"/>
      <c r="F151" s="138"/>
      <c r="G151" s="138"/>
      <c r="H151" s="139"/>
      <c r="I151" s="139"/>
      <c r="J151" s="136">
        <f>'[1]4.ΣΩΛΗΝΩΤΟ Φ1000-ΑΓΟΡΑΣΙΑ'!$I$147</f>
        <v>2.63865</v>
      </c>
      <c r="K151" s="125" t="str">
        <f>K153</f>
        <v>m3</v>
      </c>
    </row>
    <row r="152" spans="1:11" s="135" customFormat="1" ht="12.75">
      <c r="A152" s="133"/>
      <c r="B152" s="134" t="s">
        <v>124</v>
      </c>
      <c r="D152" s="137"/>
      <c r="E152" s="138"/>
      <c r="F152" s="138"/>
      <c r="G152" s="138"/>
      <c r="H152" s="139"/>
      <c r="I152" s="139"/>
      <c r="J152" s="136">
        <f>'[1]5.ΣΩΛΗΝΩΤΟ Φ800-ΑΓΟΡΑΣΙΑ-ΠΛΑΚΟΥ'!$I$147</f>
        <v>2.4075</v>
      </c>
      <c r="K152" s="125" t="str">
        <f>K153</f>
        <v>m3</v>
      </c>
    </row>
    <row r="153" spans="1:11" s="135" customFormat="1" ht="12.75">
      <c r="A153" s="133"/>
      <c r="B153" s="134" t="s">
        <v>168</v>
      </c>
      <c r="D153" s="137"/>
      <c r="E153" s="138"/>
      <c r="F153" s="138"/>
      <c r="G153" s="138"/>
      <c r="H153" s="139"/>
      <c r="I153" s="139"/>
      <c r="J153" s="136">
        <f>'[1]6.ΣΩΛΗΝΩΤΟ Φ800-ΠΑΛΑΙΟΚΑΤΟΥΝΟ'!$I$147</f>
        <v>2.6475000000000004</v>
      </c>
      <c r="K153" s="125" t="str">
        <f>K155</f>
        <v>m3</v>
      </c>
    </row>
    <row r="154" spans="1:11" s="135" customFormat="1" ht="13.5" thickBot="1">
      <c r="A154" s="133"/>
      <c r="B154" s="134" t="s">
        <v>129</v>
      </c>
      <c r="E154" s="135" t="s">
        <v>130</v>
      </c>
      <c r="F154" s="207"/>
      <c r="G154" s="209"/>
      <c r="H154" s="137"/>
      <c r="I154" s="137"/>
      <c r="J154" s="210">
        <f>(0.7*0.15+0.6*0.15*2)*10</f>
        <v>2.8499999999999996</v>
      </c>
      <c r="K154" s="125" t="str">
        <f>K155</f>
        <v>m3</v>
      </c>
    </row>
    <row r="155" spans="1:15" s="51" customFormat="1" ht="15">
      <c r="A155" s="77"/>
      <c r="B155" s="83"/>
      <c r="C155" s="84" t="s">
        <v>34</v>
      </c>
      <c r="D155" s="85"/>
      <c r="E155" s="86"/>
      <c r="F155" s="86"/>
      <c r="G155" s="86"/>
      <c r="H155" s="87"/>
      <c r="I155" s="87"/>
      <c r="J155" s="88">
        <f>SUM(J148:J154)</f>
        <v>18.5497</v>
      </c>
      <c r="K155" s="89" t="str">
        <f>VLOOKUP($A147,ΠΡΟΥΠΟΛΟΓΙΣΜΟΣ!$A$39:$E$59,5,FALSE)</f>
        <v>m3</v>
      </c>
      <c r="L155" s="97"/>
      <c r="M155" s="76"/>
      <c r="N155" s="76"/>
      <c r="O155" s="72"/>
    </row>
    <row r="156" spans="1:11" s="51" customFormat="1" ht="15">
      <c r="A156" s="77"/>
      <c r="B156" s="50"/>
      <c r="C156" s="90" t="s">
        <v>46</v>
      </c>
      <c r="D156" s="91"/>
      <c r="E156" s="92"/>
      <c r="F156" s="92"/>
      <c r="G156" s="92"/>
      <c r="H156" s="93"/>
      <c r="I156" s="93"/>
      <c r="J156" s="94">
        <f>ROUNDUP(J155,0)</f>
        <v>19</v>
      </c>
      <c r="K156" s="95" t="str">
        <f>K155</f>
        <v>m3</v>
      </c>
    </row>
    <row r="157" spans="1:15" s="51" customFormat="1" ht="15">
      <c r="A157" s="77"/>
      <c r="B157" s="50"/>
      <c r="C157" s="90"/>
      <c r="D157" s="91"/>
      <c r="E157" s="92"/>
      <c r="F157" s="92"/>
      <c r="G157" s="92"/>
      <c r="H157" s="93"/>
      <c r="I157" s="93"/>
      <c r="J157" s="94"/>
      <c r="K157" s="95"/>
      <c r="L157" s="97"/>
      <c r="M157" s="76"/>
      <c r="N157" s="76"/>
      <c r="O157" s="72"/>
    </row>
    <row r="158" spans="1:15" s="51" customFormat="1" ht="15">
      <c r="A158" s="77"/>
      <c r="B158" s="50"/>
      <c r="C158" s="90"/>
      <c r="D158" s="91"/>
      <c r="E158" s="92"/>
      <c r="F158" s="92"/>
      <c r="G158" s="92"/>
      <c r="H158" s="93"/>
      <c r="I158" s="93"/>
      <c r="J158" s="94"/>
      <c r="K158" s="95"/>
      <c r="L158" s="97"/>
      <c r="M158" s="76"/>
      <c r="N158" s="76"/>
      <c r="O158" s="72"/>
    </row>
    <row r="159" spans="1:15" s="51" customFormat="1" ht="15">
      <c r="A159" s="77"/>
      <c r="B159" s="50"/>
      <c r="C159" s="90"/>
      <c r="D159" s="91"/>
      <c r="E159" s="92"/>
      <c r="F159" s="92"/>
      <c r="G159" s="92"/>
      <c r="H159" s="93"/>
      <c r="I159" s="93"/>
      <c r="J159" s="94"/>
      <c r="K159" s="95"/>
      <c r="L159" s="97"/>
      <c r="M159" s="76"/>
      <c r="N159" s="76"/>
      <c r="O159" s="72"/>
    </row>
    <row r="160" spans="1:13" s="73" customFormat="1" ht="15">
      <c r="A160" s="103">
        <f>A147+1</f>
        <v>6</v>
      </c>
      <c r="B160" s="104" t="str">
        <f>VLOOKUP($A160,ΠΡΟΥΠΟΛΟΓΙΣΜΟΣ!$A$39:$E$59,2,FALSE)</f>
        <v>Β-30.3</v>
      </c>
      <c r="C160" s="244" t="str">
        <f>VLOOKUP($A160,ΠΡΟΥΠΟΛΟΓΙΣΜΟΣ!$A$39:$E$59,3,FALSE)</f>
        <v>Χαλύβδινο δομικό πλέγμα B500C εκτός υπογείων έργων</v>
      </c>
      <c r="D160" s="244"/>
      <c r="E160" s="244"/>
      <c r="F160" s="244"/>
      <c r="G160" s="244"/>
      <c r="H160" s="244"/>
      <c r="I160" s="244"/>
      <c r="J160" s="244"/>
      <c r="K160" s="244"/>
      <c r="L160" s="76"/>
      <c r="M160" s="72"/>
    </row>
    <row r="161" spans="1:11" s="135" customFormat="1" ht="12.75">
      <c r="A161" s="133"/>
      <c r="B161" s="134" t="s">
        <v>138</v>
      </c>
      <c r="D161" s="137"/>
      <c r="E161" s="138"/>
      <c r="F161" s="138"/>
      <c r="G161" s="138"/>
      <c r="H161" s="139"/>
      <c r="I161" s="139"/>
      <c r="J161" s="136">
        <f>'[1]1.ΣΩΛΗΝΩΤΟ Φ1000-ΒΙΓΛΑ-ΣΤΕΦΑΝΙ'!$I$148</f>
        <v>47.979264</v>
      </c>
      <c r="K161" s="125" t="str">
        <f>K162</f>
        <v>kg</v>
      </c>
    </row>
    <row r="162" spans="1:11" s="135" customFormat="1" ht="12.75">
      <c r="A162" s="133"/>
      <c r="B162" s="134" t="s">
        <v>123</v>
      </c>
      <c r="D162" s="137"/>
      <c r="E162" s="138"/>
      <c r="F162" s="138"/>
      <c r="G162" s="138"/>
      <c r="H162" s="139"/>
      <c r="I162" s="139"/>
      <c r="J162" s="136">
        <f>'[1]2.ΣΩΛΗΝΩΤΟ Φ800-ΒΙΓΛΑ-ΜΠΕΗ'!$I$148</f>
        <v>43.98719999999999</v>
      </c>
      <c r="K162" s="125" t="str">
        <f>K163</f>
        <v>kg</v>
      </c>
    </row>
    <row r="163" spans="1:11" s="135" customFormat="1" ht="12.75">
      <c r="A163" s="133"/>
      <c r="B163" s="134" t="s">
        <v>139</v>
      </c>
      <c r="D163" s="137"/>
      <c r="E163" s="138"/>
      <c r="F163" s="138"/>
      <c r="G163" s="138"/>
      <c r="H163" s="139"/>
      <c r="I163" s="139"/>
      <c r="J163" s="136">
        <f>'[1]3.ΣΩΛΗΝΩΤΟ Φ1000-ΑΓΟΡΑΣΙΑ-ΓΗΠΕΔ'!$I$148</f>
        <v>45.483264</v>
      </c>
      <c r="K163" s="125" t="str">
        <f>K165</f>
        <v>kg</v>
      </c>
    </row>
    <row r="164" spans="1:11" s="135" customFormat="1" ht="12.75">
      <c r="A164" s="133"/>
      <c r="B164" s="134" t="s">
        <v>140</v>
      </c>
      <c r="D164" s="137"/>
      <c r="E164" s="138"/>
      <c r="F164" s="138"/>
      <c r="G164" s="138"/>
      <c r="H164" s="139"/>
      <c r="I164" s="139"/>
      <c r="J164" s="136">
        <f>'[1]4.ΣΩΛΗΝΩΤΟ Φ1000-ΑΓΟΡΑΣΙΑ'!$I$148</f>
        <v>45.483264</v>
      </c>
      <c r="K164" s="125" t="str">
        <f>K166</f>
        <v>kg</v>
      </c>
    </row>
    <row r="165" spans="1:11" s="135" customFormat="1" ht="12.75">
      <c r="A165" s="133"/>
      <c r="B165" s="134" t="s">
        <v>124</v>
      </c>
      <c r="D165" s="137"/>
      <c r="E165" s="138"/>
      <c r="F165" s="138"/>
      <c r="G165" s="138"/>
      <c r="H165" s="139"/>
      <c r="I165" s="139"/>
      <c r="J165" s="136">
        <f>'[1]5.ΣΩΛΗΝΩΤΟ Φ800-ΑΓΟΡΑΣΙΑ-ΠΛΑΚΟΥ'!$I$148</f>
        <v>41.16479999999999</v>
      </c>
      <c r="K165" s="125" t="str">
        <f>K166</f>
        <v>kg</v>
      </c>
    </row>
    <row r="166" spans="1:11" s="135" customFormat="1" ht="12.75">
      <c r="A166" s="133"/>
      <c r="B166" s="134" t="s">
        <v>168</v>
      </c>
      <c r="D166" s="137"/>
      <c r="E166" s="138"/>
      <c r="F166" s="138"/>
      <c r="G166" s="138"/>
      <c r="H166" s="139"/>
      <c r="I166" s="139"/>
      <c r="J166" s="136">
        <f>'[1]6.ΣΩΛΗΝΩΤΟ Φ800-ΠΑΛΑΙΟΚΑΤΟΥΝΟ'!$I$148</f>
        <v>45.23519999999999</v>
      </c>
      <c r="K166" s="125" t="str">
        <f>K172</f>
        <v>kg</v>
      </c>
    </row>
    <row r="167" spans="1:11" s="135" customFormat="1" ht="12.75">
      <c r="A167" s="133"/>
      <c r="B167" s="50" t="s">
        <v>127</v>
      </c>
      <c r="D167" s="137"/>
      <c r="E167" s="138"/>
      <c r="F167" s="138"/>
      <c r="G167" s="138"/>
      <c r="H167" s="139"/>
      <c r="I167" s="139"/>
      <c r="J167" s="136"/>
      <c r="K167" s="125"/>
    </row>
    <row r="168" spans="1:11" s="135" customFormat="1" ht="12.75">
      <c r="A168" s="133"/>
      <c r="B168" s="134" t="s">
        <v>125</v>
      </c>
      <c r="D168" s="137"/>
      <c r="E168" s="138"/>
      <c r="F168" s="138" t="s">
        <v>128</v>
      </c>
      <c r="G168" s="138"/>
      <c r="H168" s="139"/>
      <c r="I168" s="139"/>
      <c r="J168" s="136">
        <f>50*4*1.17</f>
        <v>234</v>
      </c>
      <c r="K168" s="125" t="str">
        <f>K169</f>
        <v>kg</v>
      </c>
    </row>
    <row r="169" spans="1:11" s="135" customFormat="1" ht="12.75">
      <c r="A169" s="133"/>
      <c r="B169" s="134" t="s">
        <v>126</v>
      </c>
      <c r="D169" s="137"/>
      <c r="E169" s="138"/>
      <c r="F169" s="138"/>
      <c r="G169" s="138" t="s">
        <v>164</v>
      </c>
      <c r="H169" s="139"/>
      <c r="I169" s="139"/>
      <c r="J169" s="136">
        <f>(50+10)*3.5*1.17</f>
        <v>245.7</v>
      </c>
      <c r="K169" s="125" t="str">
        <f>K170</f>
        <v>kg</v>
      </c>
    </row>
    <row r="170" spans="1:11" s="135" customFormat="1" ht="12.75">
      <c r="A170" s="133"/>
      <c r="B170" s="134" t="s">
        <v>172</v>
      </c>
      <c r="D170" s="137"/>
      <c r="E170" s="138"/>
      <c r="G170" s="138"/>
      <c r="H170" s="138" t="s">
        <v>167</v>
      </c>
      <c r="I170" s="139"/>
      <c r="J170" s="136">
        <f>75*4*1.17</f>
        <v>351</v>
      </c>
      <c r="K170" s="125" t="str">
        <f>K171</f>
        <v>kg</v>
      </c>
    </row>
    <row r="171" spans="1:12" s="135" customFormat="1" ht="13.5" thickBot="1">
      <c r="A171" s="133"/>
      <c r="B171" s="134" t="s">
        <v>129</v>
      </c>
      <c r="D171" s="204"/>
      <c r="E171" s="135" t="s">
        <v>131</v>
      </c>
      <c r="F171" s="204"/>
      <c r="G171" s="205"/>
      <c r="H171" s="204"/>
      <c r="I171" s="206"/>
      <c r="J171" s="136">
        <f>(0.7*2+0.6*2*2)*10*1.92</f>
        <v>72.96</v>
      </c>
      <c r="K171" s="125" t="str">
        <f>K172</f>
        <v>kg</v>
      </c>
      <c r="L171" s="208"/>
    </row>
    <row r="172" spans="1:15" s="51" customFormat="1" ht="15">
      <c r="A172" s="77"/>
      <c r="B172" s="83"/>
      <c r="C172" s="84" t="s">
        <v>34</v>
      </c>
      <c r="D172" s="85"/>
      <c r="E172" s="86"/>
      <c r="F172" s="86"/>
      <c r="G172" s="86"/>
      <c r="H172" s="87"/>
      <c r="I172" s="87"/>
      <c r="J172" s="88">
        <f>SUM(J161:J171)</f>
        <v>1172.992992</v>
      </c>
      <c r="K172" s="89" t="str">
        <f>VLOOKUP($A160,ΠΡΟΥΠΟΛΟΓΙΣΜΟΣ!$A$39:$E$59,5,FALSE)</f>
        <v>kg</v>
      </c>
      <c r="L172" s="97"/>
      <c r="M172" s="76"/>
      <c r="N172" s="76"/>
      <c r="O172" s="72"/>
    </row>
    <row r="173" spans="1:11" s="51" customFormat="1" ht="15">
      <c r="A173" s="77"/>
      <c r="B173" s="50"/>
      <c r="C173" s="90" t="s">
        <v>46</v>
      </c>
      <c r="D173" s="91"/>
      <c r="E173" s="92"/>
      <c r="F173" s="92"/>
      <c r="G173" s="92"/>
      <c r="H173" s="93"/>
      <c r="I173" s="93"/>
      <c r="J173" s="94">
        <f>ROUNDUP(J172,0)</f>
        <v>1173</v>
      </c>
      <c r="K173" s="95" t="str">
        <f>K172</f>
        <v>kg</v>
      </c>
    </row>
    <row r="174" spans="1:15" s="51" customFormat="1" ht="15">
      <c r="A174" s="77"/>
      <c r="B174" s="50"/>
      <c r="C174" s="90"/>
      <c r="D174" s="91"/>
      <c r="E174" s="92"/>
      <c r="F174" s="92"/>
      <c r="G174" s="92"/>
      <c r="H174" s="93"/>
      <c r="I174" s="93"/>
      <c r="J174" s="94"/>
      <c r="K174" s="95"/>
      <c r="L174" s="97"/>
      <c r="M174" s="76"/>
      <c r="N174" s="76"/>
      <c r="O174" s="72"/>
    </row>
    <row r="175" spans="1:15" s="51" customFormat="1" ht="15">
      <c r="A175" s="77"/>
      <c r="B175" s="50"/>
      <c r="C175" s="90"/>
      <c r="D175" s="91"/>
      <c r="E175" s="92"/>
      <c r="F175" s="92"/>
      <c r="G175" s="92"/>
      <c r="H175" s="93"/>
      <c r="I175" s="93"/>
      <c r="J175" s="94"/>
      <c r="K175" s="95"/>
      <c r="L175" s="97"/>
      <c r="M175" s="76"/>
      <c r="N175" s="76"/>
      <c r="O175" s="72"/>
    </row>
    <row r="176" spans="1:15" s="51" customFormat="1" ht="15">
      <c r="A176" s="77"/>
      <c r="B176" s="50"/>
      <c r="C176" s="90"/>
      <c r="D176" s="91"/>
      <c r="E176" s="92"/>
      <c r="F176" s="92"/>
      <c r="G176" s="92"/>
      <c r="H176" s="93"/>
      <c r="I176" s="93"/>
      <c r="J176" s="94"/>
      <c r="K176" s="95"/>
      <c r="L176" s="97"/>
      <c r="M176" s="76"/>
      <c r="N176" s="76"/>
      <c r="O176" s="72"/>
    </row>
    <row r="177" spans="1:13" s="73" customFormat="1" ht="30" customHeight="1">
      <c r="A177" s="103">
        <f>A160+1</f>
        <v>7</v>
      </c>
      <c r="B177" s="104" t="str">
        <f>VLOOKUP($A177,ΠΡΟΥΠΟΛΟΓΙΣΜΟΣ!$A$39:$E$59,2,FALSE)</f>
        <v>12.01.01.06</v>
      </c>
      <c r="C177" s="244" t="str">
        <f>VLOOKUP($A177,ΠΡΟΥΠΟΛΟΓΙΣΜΟΣ!$A$39:$E$59,3,FALSE)</f>
        <v>Τσιμεντοσωλήνες αποχέτευσης κλάσεως αντοχής 120 κατά ΕΛΟΤ ΕΝ 1916 Ονομαστικής διαμέτρου D800 mm</v>
      </c>
      <c r="D177" s="244"/>
      <c r="E177" s="244"/>
      <c r="F177" s="244"/>
      <c r="G177" s="244"/>
      <c r="H177" s="244"/>
      <c r="I177" s="244"/>
      <c r="J177" s="244"/>
      <c r="K177" s="244"/>
      <c r="L177" s="76"/>
      <c r="M177" s="72"/>
    </row>
    <row r="178" spans="1:11" s="135" customFormat="1" ht="12.75">
      <c r="A178" s="133"/>
      <c r="B178" s="134" t="s">
        <v>123</v>
      </c>
      <c r="D178" s="137"/>
      <c r="E178" s="138"/>
      <c r="F178" s="138"/>
      <c r="G178" s="138"/>
      <c r="H178" s="139"/>
      <c r="I178" s="139"/>
      <c r="J178" s="136">
        <f>'[1]2.ΣΩΛΗΝΩΤΟ Φ800-ΒΙΓΛΑ-ΜΠΕΗ'!$I$149</f>
        <v>5</v>
      </c>
      <c r="K178" s="125" t="str">
        <f>K188</f>
        <v>m</v>
      </c>
    </row>
    <row r="179" spans="1:11" s="135" customFormat="1" ht="12.75">
      <c r="A179" s="133"/>
      <c r="B179" s="134" t="s">
        <v>124</v>
      </c>
      <c r="D179" s="137"/>
      <c r="E179" s="138"/>
      <c r="F179" s="138"/>
      <c r="G179" s="138"/>
      <c r="H179" s="139"/>
      <c r="I179" s="139"/>
      <c r="J179" s="136">
        <f>'[1]5.ΣΩΛΗΝΩΤΟ Φ800-ΑΓΟΡΑΣΙΑ-ΠΛΑΚΟΥ'!$I$149</f>
        <v>5</v>
      </c>
      <c r="K179" s="125" t="str">
        <f>K180</f>
        <v>m</v>
      </c>
    </row>
    <row r="180" spans="1:11" s="135" customFormat="1" ht="13.5" thickBot="1">
      <c r="A180" s="133"/>
      <c r="B180" s="134" t="s">
        <v>168</v>
      </c>
      <c r="D180" s="137"/>
      <c r="E180" s="138"/>
      <c r="F180" s="138"/>
      <c r="G180" s="138"/>
      <c r="H180" s="139"/>
      <c r="I180" s="139"/>
      <c r="J180" s="136">
        <f>'[1]6.ΣΩΛΗΝΩΤΟ Φ800-ΠΑΛΑΙΟΚΑΤΟΥΝΟ'!$I$149</f>
        <v>5</v>
      </c>
      <c r="K180" s="125" t="str">
        <f>K181</f>
        <v>m</v>
      </c>
    </row>
    <row r="181" spans="1:15" s="51" customFormat="1" ht="15">
      <c r="A181" s="77"/>
      <c r="B181" s="83"/>
      <c r="C181" s="84" t="s">
        <v>34</v>
      </c>
      <c r="D181" s="85"/>
      <c r="E181" s="86"/>
      <c r="F181" s="86"/>
      <c r="G181" s="86"/>
      <c r="H181" s="87"/>
      <c r="I181" s="87"/>
      <c r="J181" s="88">
        <f>SUM(J178:J180)</f>
        <v>15</v>
      </c>
      <c r="K181" s="89" t="str">
        <f>VLOOKUP($A177,ΠΡΟΥΠΟΛΟΓΙΣΜΟΣ!$A$39:$E$59,5,FALSE)</f>
        <v>m</v>
      </c>
      <c r="L181" s="97"/>
      <c r="M181" s="76"/>
      <c r="N181" s="76"/>
      <c r="O181" s="72"/>
    </row>
    <row r="182" spans="1:11" s="51" customFormat="1" ht="15">
      <c r="A182" s="77"/>
      <c r="B182" s="50"/>
      <c r="C182" s="90" t="s">
        <v>46</v>
      </c>
      <c r="D182" s="91"/>
      <c r="E182" s="92"/>
      <c r="F182" s="92"/>
      <c r="G182" s="92"/>
      <c r="H182" s="93"/>
      <c r="I182" s="93"/>
      <c r="J182" s="94">
        <f>ROUNDUP(J181,0)</f>
        <v>15</v>
      </c>
      <c r="K182" s="95" t="str">
        <f>K181</f>
        <v>m</v>
      </c>
    </row>
    <row r="183" spans="1:15" s="51" customFormat="1" ht="15">
      <c r="A183" s="77"/>
      <c r="B183" s="50"/>
      <c r="C183" s="90"/>
      <c r="D183" s="91"/>
      <c r="E183" s="92"/>
      <c r="F183" s="92"/>
      <c r="G183" s="92"/>
      <c r="H183" s="93"/>
      <c r="I183" s="93"/>
      <c r="J183" s="94"/>
      <c r="K183" s="95"/>
      <c r="L183" s="97"/>
      <c r="M183" s="76"/>
      <c r="N183" s="76"/>
      <c r="O183" s="72"/>
    </row>
    <row r="184" spans="1:15" s="51" customFormat="1" ht="15">
      <c r="A184" s="77"/>
      <c r="B184" s="50"/>
      <c r="C184" s="90"/>
      <c r="D184" s="91"/>
      <c r="E184" s="92"/>
      <c r="F184" s="92"/>
      <c r="G184" s="92"/>
      <c r="H184" s="93"/>
      <c r="I184" s="93"/>
      <c r="J184" s="94"/>
      <c r="K184" s="95"/>
      <c r="L184" s="97"/>
      <c r="M184" s="76"/>
      <c r="N184" s="76"/>
      <c r="O184" s="72"/>
    </row>
    <row r="185" spans="1:15" s="51" customFormat="1" ht="15">
      <c r="A185" s="77"/>
      <c r="B185" s="50"/>
      <c r="C185" s="90"/>
      <c r="D185" s="91"/>
      <c r="E185" s="92"/>
      <c r="F185" s="92"/>
      <c r="G185" s="92"/>
      <c r="H185" s="93"/>
      <c r="I185" s="93"/>
      <c r="J185" s="94"/>
      <c r="K185" s="95"/>
      <c r="L185" s="97"/>
      <c r="M185" s="76"/>
      <c r="N185" s="76"/>
      <c r="O185" s="72"/>
    </row>
    <row r="186" spans="1:13" s="73" customFormat="1" ht="30" customHeight="1">
      <c r="A186" s="103">
        <f>A177+1</f>
        <v>8</v>
      </c>
      <c r="B186" s="104" t="str">
        <f>VLOOKUP($A186,ΠΡΟΥΠΟΛΟΓΙΣΜΟΣ!$A$39:$E$59,2,FALSE)</f>
        <v>12.01.01.07</v>
      </c>
      <c r="C186" s="244" t="str">
        <f>VLOOKUP($A186,ΠΡΟΥΠΟΛΟΓΙΣΜΟΣ!$A$39:$E$59,3,FALSE)</f>
        <v>Τσιμεντοσωλήνες αποχέτευσης κλάσεως αντοχής 120 κατά ΕΛΟΤ ΕΝ 1916 Ονομαστικής διαμέτρου D1000 mm</v>
      </c>
      <c r="D186" s="244"/>
      <c r="E186" s="244"/>
      <c r="F186" s="244"/>
      <c r="G186" s="244"/>
      <c r="H186" s="244"/>
      <c r="I186" s="244"/>
      <c r="J186" s="244"/>
      <c r="K186" s="244"/>
      <c r="L186" s="76"/>
      <c r="M186" s="72"/>
    </row>
    <row r="187" spans="1:11" s="135" customFormat="1" ht="12.75">
      <c r="A187" s="133"/>
      <c r="B187" s="134" t="s">
        <v>138</v>
      </c>
      <c r="D187" s="137"/>
      <c r="E187" s="138"/>
      <c r="F187" s="138"/>
      <c r="G187" s="138"/>
      <c r="H187" s="139"/>
      <c r="I187" s="139"/>
      <c r="J187" s="136">
        <f>'[1]1.ΣΩΛΗΝΩΤΟ Φ1000-ΒΙΓΛΑ-ΣΤΕΦΑΝΙ'!$I$149</f>
        <v>7</v>
      </c>
      <c r="K187" s="125" t="str">
        <f>K178</f>
        <v>m</v>
      </c>
    </row>
    <row r="188" spans="1:11" s="135" customFormat="1" ht="12.75">
      <c r="A188" s="133"/>
      <c r="B188" s="134" t="s">
        <v>139</v>
      </c>
      <c r="D188" s="137"/>
      <c r="E188" s="138"/>
      <c r="F188" s="138"/>
      <c r="G188" s="138"/>
      <c r="H188" s="139"/>
      <c r="I188" s="139"/>
      <c r="J188" s="136">
        <f>'[1]3.ΣΩΛΗΝΩΤΟ Φ1000-ΑΓΟΡΑΣΙΑ-ΓΗΠΕΔ'!$I$149</f>
        <v>4</v>
      </c>
      <c r="K188" s="125" t="str">
        <f>K179</f>
        <v>m</v>
      </c>
    </row>
    <row r="189" spans="1:11" s="135" customFormat="1" ht="13.5" thickBot="1">
      <c r="A189" s="133"/>
      <c r="B189" s="134" t="s">
        <v>140</v>
      </c>
      <c r="D189" s="137"/>
      <c r="E189" s="138"/>
      <c r="F189" s="138"/>
      <c r="G189" s="138"/>
      <c r="H189" s="139"/>
      <c r="I189" s="139"/>
      <c r="J189" s="136">
        <f>'[1]4.ΣΩΛΗΝΩΤΟ Φ1000-ΑΓΟΡΑΣΙΑ'!$I$149</f>
        <v>7</v>
      </c>
      <c r="K189" s="125" t="str">
        <f>K191</f>
        <v>m</v>
      </c>
    </row>
    <row r="190" spans="1:15" s="51" customFormat="1" ht="15">
      <c r="A190" s="77"/>
      <c r="B190" s="83"/>
      <c r="C190" s="84" t="s">
        <v>34</v>
      </c>
      <c r="D190" s="85"/>
      <c r="E190" s="86"/>
      <c r="F190" s="86"/>
      <c r="G190" s="86"/>
      <c r="H190" s="87"/>
      <c r="I190" s="87"/>
      <c r="J190" s="88">
        <f>SUM(J187:J189)</f>
        <v>18</v>
      </c>
      <c r="K190" s="89" t="str">
        <f>VLOOKUP($A186,ΠΡΟΥΠΟΛΟΓΙΣΜΟΣ!$A$39:$E$59,5,FALSE)</f>
        <v>m</v>
      </c>
      <c r="L190" s="97"/>
      <c r="M190" s="76"/>
      <c r="N190" s="76"/>
      <c r="O190" s="72"/>
    </row>
    <row r="191" spans="1:11" s="51" customFormat="1" ht="15">
      <c r="A191" s="77"/>
      <c r="B191" s="50"/>
      <c r="C191" s="90" t="s">
        <v>46</v>
      </c>
      <c r="D191" s="91"/>
      <c r="E191" s="92"/>
      <c r="F191" s="92"/>
      <c r="G191" s="92"/>
      <c r="H191" s="93"/>
      <c r="I191" s="93"/>
      <c r="J191" s="94">
        <f>ROUNDUP(J190,0)</f>
        <v>18</v>
      </c>
      <c r="K191" s="95" t="str">
        <f>K190</f>
        <v>m</v>
      </c>
    </row>
    <row r="192" spans="1:15" s="51" customFormat="1" ht="15">
      <c r="A192" s="77"/>
      <c r="B192" s="50"/>
      <c r="C192" s="90"/>
      <c r="D192" s="91"/>
      <c r="E192" s="92"/>
      <c r="F192" s="92"/>
      <c r="G192" s="92"/>
      <c r="H192" s="93"/>
      <c r="I192" s="93"/>
      <c r="J192" s="94"/>
      <c r="K192" s="95"/>
      <c r="L192" s="97"/>
      <c r="M192" s="76"/>
      <c r="N192" s="76"/>
      <c r="O192" s="72"/>
    </row>
    <row r="193" spans="1:15" s="51" customFormat="1" ht="15">
      <c r="A193" s="77"/>
      <c r="B193" s="50"/>
      <c r="C193" s="90"/>
      <c r="D193" s="91"/>
      <c r="E193" s="92"/>
      <c r="F193" s="92"/>
      <c r="G193" s="92"/>
      <c r="H193" s="93"/>
      <c r="I193" s="93"/>
      <c r="J193" s="94"/>
      <c r="K193" s="95"/>
      <c r="L193" s="97"/>
      <c r="M193" s="76"/>
      <c r="N193" s="76"/>
      <c r="O193" s="72"/>
    </row>
    <row r="194" spans="1:15" s="51" customFormat="1" ht="15">
      <c r="A194" s="77"/>
      <c r="B194" s="50"/>
      <c r="C194" s="90"/>
      <c r="D194" s="91"/>
      <c r="E194" s="92"/>
      <c r="F194" s="92"/>
      <c r="G194" s="92"/>
      <c r="H194" s="93"/>
      <c r="I194" s="93"/>
      <c r="J194" s="94"/>
      <c r="K194" s="95"/>
      <c r="L194" s="97"/>
      <c r="M194" s="76"/>
      <c r="N194" s="76"/>
      <c r="O194" s="72"/>
    </row>
    <row r="195" spans="1:15" s="51" customFormat="1" ht="15">
      <c r="A195" s="77"/>
      <c r="B195" s="50"/>
      <c r="C195" s="90"/>
      <c r="D195" s="91"/>
      <c r="E195" s="92"/>
      <c r="F195" s="92"/>
      <c r="G195" s="92"/>
      <c r="H195" s="93"/>
      <c r="I195" s="93"/>
      <c r="J195" s="94"/>
      <c r="K195" s="95"/>
      <c r="L195" s="97"/>
      <c r="M195" s="76"/>
      <c r="N195" s="76"/>
      <c r="O195" s="72"/>
    </row>
    <row r="196" spans="1:15" s="51" customFormat="1" ht="15">
      <c r="A196" s="77"/>
      <c r="B196" s="50"/>
      <c r="C196" s="90"/>
      <c r="D196" s="91"/>
      <c r="E196" s="92"/>
      <c r="F196" s="92"/>
      <c r="G196" s="92"/>
      <c r="H196" s="93"/>
      <c r="I196" s="93"/>
      <c r="J196" s="94"/>
      <c r="K196" s="95"/>
      <c r="L196" s="97"/>
      <c r="M196" s="76"/>
      <c r="N196" s="76"/>
      <c r="O196" s="72"/>
    </row>
    <row r="197" spans="1:15" s="51" customFormat="1" ht="15">
      <c r="A197" s="77"/>
      <c r="B197" s="50"/>
      <c r="C197" s="90"/>
      <c r="D197" s="91"/>
      <c r="E197" s="92"/>
      <c r="F197" s="92"/>
      <c r="G197" s="92"/>
      <c r="H197" s="93"/>
      <c r="I197" s="93"/>
      <c r="J197" s="94"/>
      <c r="K197" s="95"/>
      <c r="L197" s="97"/>
      <c r="M197" s="76"/>
      <c r="N197" s="76"/>
      <c r="O197" s="72"/>
    </row>
    <row r="198" spans="1:13" s="73" customFormat="1" ht="15">
      <c r="A198" s="103">
        <f>A186+1</f>
        <v>9</v>
      </c>
      <c r="B198" s="104" t="str">
        <f>VLOOKUP($A198,ΠΡΟΥΠΟΛΟΓΙΣΜΟΣ!$A$39:$E$59,2,FALSE)</f>
        <v>11.02.02</v>
      </c>
      <c r="C198" s="244" t="str">
        <f>VLOOKUP($A198,ΠΡΟΥΠΟΛΟΓΙΣΜΟΣ!$A$39:$E$59,3,FALSE)</f>
        <v>Εσχάρες καναλιών υδροσυλλογής, χαλύβδινες, ηλεκτροσυγκολλητές</v>
      </c>
      <c r="D198" s="244"/>
      <c r="E198" s="244"/>
      <c r="F198" s="244"/>
      <c r="G198" s="244"/>
      <c r="H198" s="244"/>
      <c r="I198" s="244"/>
      <c r="J198" s="244"/>
      <c r="K198" s="244"/>
      <c r="L198" s="76"/>
      <c r="M198" s="72"/>
    </row>
    <row r="199" spans="1:11" s="51" customFormat="1" ht="12.75">
      <c r="A199" s="77"/>
      <c r="B199" s="50" t="s">
        <v>135</v>
      </c>
      <c r="D199" s="78"/>
      <c r="E199" s="79"/>
      <c r="F199" s="79"/>
      <c r="G199" s="79"/>
      <c r="H199" s="79"/>
      <c r="I199" s="80"/>
      <c r="J199" s="81"/>
      <c r="K199" s="82"/>
    </row>
    <row r="200" spans="1:11" s="51" customFormat="1" ht="12.75">
      <c r="A200" s="77"/>
      <c r="B200" s="50" t="s">
        <v>136</v>
      </c>
      <c r="D200" s="78"/>
      <c r="E200" s="79"/>
      <c r="F200" s="79"/>
      <c r="G200" s="79"/>
      <c r="H200" s="79"/>
      <c r="I200" s="80"/>
      <c r="J200" s="81"/>
      <c r="K200" s="82"/>
    </row>
    <row r="201" spans="1:11" s="135" customFormat="1" ht="13.5" thickBot="1">
      <c r="A201" s="133"/>
      <c r="B201" s="134" t="s">
        <v>129</v>
      </c>
      <c r="E201" s="135" t="s">
        <v>137</v>
      </c>
      <c r="F201" s="207"/>
      <c r="G201" s="209"/>
      <c r="H201" s="137"/>
      <c r="I201" s="137"/>
      <c r="J201" s="210">
        <f>50.14*10</f>
        <v>501.4</v>
      </c>
      <c r="K201" s="125" t="str">
        <f>K202</f>
        <v>kg</v>
      </c>
    </row>
    <row r="202" spans="1:15" s="51" customFormat="1" ht="15">
      <c r="A202" s="77"/>
      <c r="B202" s="83"/>
      <c r="C202" s="84" t="s">
        <v>34</v>
      </c>
      <c r="D202" s="85"/>
      <c r="E202" s="86"/>
      <c r="F202" s="86"/>
      <c r="G202" s="86"/>
      <c r="H202" s="87"/>
      <c r="I202" s="87"/>
      <c r="J202" s="88">
        <f>SUM(J201)</f>
        <v>501.4</v>
      </c>
      <c r="K202" s="89" t="str">
        <f>VLOOKUP($A198,ΠΡΟΥΠΟΛΟΓΙΣΜΟΣ!$A$39:$E$59,5,FALSE)</f>
        <v>kg</v>
      </c>
      <c r="L202" s="97"/>
      <c r="M202" s="76"/>
      <c r="N202" s="76"/>
      <c r="O202" s="72"/>
    </row>
    <row r="203" spans="1:11" s="51" customFormat="1" ht="15">
      <c r="A203" s="77"/>
      <c r="B203" s="50"/>
      <c r="C203" s="90" t="s">
        <v>46</v>
      </c>
      <c r="D203" s="91"/>
      <c r="E203" s="92"/>
      <c r="F203" s="92"/>
      <c r="G203" s="92"/>
      <c r="H203" s="93"/>
      <c r="I203" s="93"/>
      <c r="J203" s="94">
        <f>ROUNDUP(J202,0)</f>
        <v>502</v>
      </c>
      <c r="K203" s="95" t="str">
        <f>K202</f>
        <v>kg</v>
      </c>
    </row>
    <row r="204" spans="1:15" s="51" customFormat="1" ht="15">
      <c r="A204" s="77"/>
      <c r="B204" s="50"/>
      <c r="C204" s="90"/>
      <c r="D204" s="91"/>
      <c r="E204" s="92"/>
      <c r="F204" s="92"/>
      <c r="G204" s="92"/>
      <c r="H204" s="93"/>
      <c r="I204" s="93"/>
      <c r="J204" s="94"/>
      <c r="K204" s="95"/>
      <c r="L204" s="97"/>
      <c r="M204" s="76"/>
      <c r="N204" s="76"/>
      <c r="O204" s="72"/>
    </row>
    <row r="205" spans="1:15" s="51" customFormat="1" ht="15">
      <c r="A205" s="77"/>
      <c r="B205" s="50"/>
      <c r="C205" s="90"/>
      <c r="D205" s="91"/>
      <c r="E205" s="92"/>
      <c r="F205" s="92"/>
      <c r="G205" s="92"/>
      <c r="H205" s="93"/>
      <c r="I205" s="93"/>
      <c r="J205" s="94"/>
      <c r="K205" s="95"/>
      <c r="L205" s="97"/>
      <c r="M205" s="76"/>
      <c r="N205" s="76"/>
      <c r="O205" s="72"/>
    </row>
    <row r="206" spans="1:13" s="73" customFormat="1" ht="15" hidden="1">
      <c r="A206" s="103">
        <f>A198+1</f>
        <v>10</v>
      </c>
      <c r="B206" s="104">
        <f>VLOOKUP($A206,ΠΡΟΥΠΟΛΟΓΙΣΜΟΣ!$A$39:$E$59,2,FALSE)</f>
        <v>0</v>
      </c>
      <c r="C206" s="244">
        <f>VLOOKUP($A206,ΠΡΟΥΠΟΛΟΓΙΣΜΟΣ!$A$39:$E$59,3,FALSE)</f>
        <v>0</v>
      </c>
      <c r="D206" s="244"/>
      <c r="E206" s="244"/>
      <c r="F206" s="244"/>
      <c r="G206" s="244"/>
      <c r="H206" s="244"/>
      <c r="I206" s="244"/>
      <c r="J206" s="244"/>
      <c r="K206" s="244"/>
      <c r="L206" s="76"/>
      <c r="M206" s="72"/>
    </row>
    <row r="207" spans="1:11" s="51" customFormat="1" ht="13.5" hidden="1" thickBot="1">
      <c r="A207" s="77"/>
      <c r="B207" s="50"/>
      <c r="D207" s="78"/>
      <c r="E207" s="79"/>
      <c r="F207" s="79"/>
      <c r="G207" s="79"/>
      <c r="H207" s="79"/>
      <c r="I207" s="80"/>
      <c r="J207" s="81"/>
      <c r="K207" s="82"/>
    </row>
    <row r="208" spans="1:15" s="51" customFormat="1" ht="15" hidden="1">
      <c r="A208" s="77"/>
      <c r="B208" s="83"/>
      <c r="C208" s="84" t="s">
        <v>34</v>
      </c>
      <c r="D208" s="85"/>
      <c r="E208" s="86"/>
      <c r="F208" s="86"/>
      <c r="G208" s="86"/>
      <c r="H208" s="87"/>
      <c r="I208" s="87"/>
      <c r="J208" s="88">
        <f>SUM(J207:J207)</f>
        <v>0</v>
      </c>
      <c r="K208" s="89">
        <f>VLOOKUP($A206,ΠΡΟΥΠΟΛΟΓΙΣΜΟΣ!$A$39:$E$59,5,FALSE)</f>
        <v>0</v>
      </c>
      <c r="L208" s="97"/>
      <c r="M208" s="76"/>
      <c r="N208" s="76"/>
      <c r="O208" s="72"/>
    </row>
    <row r="209" spans="1:11" s="51" customFormat="1" ht="15" hidden="1">
      <c r="A209" s="77"/>
      <c r="B209" s="50"/>
      <c r="C209" s="90" t="s">
        <v>46</v>
      </c>
      <c r="D209" s="91"/>
      <c r="E209" s="92"/>
      <c r="F209" s="92"/>
      <c r="G209" s="92"/>
      <c r="H209" s="93"/>
      <c r="I209" s="93"/>
      <c r="J209" s="94">
        <f>ROUNDUP(J208,0)</f>
        <v>0</v>
      </c>
      <c r="K209" s="95">
        <f>K208</f>
        <v>0</v>
      </c>
    </row>
    <row r="210" spans="1:15" s="51" customFormat="1" ht="15" hidden="1">
      <c r="A210" s="77"/>
      <c r="B210" s="50"/>
      <c r="C210" s="90"/>
      <c r="D210" s="91"/>
      <c r="E210" s="92"/>
      <c r="F210" s="92"/>
      <c r="G210" s="92"/>
      <c r="H210" s="93"/>
      <c r="I210" s="93"/>
      <c r="J210" s="94"/>
      <c r="K210" s="95"/>
      <c r="L210" s="97"/>
      <c r="M210" s="76"/>
      <c r="N210" s="76"/>
      <c r="O210" s="72"/>
    </row>
    <row r="211" spans="1:15" s="51" customFormat="1" ht="15" hidden="1">
      <c r="A211" s="77"/>
      <c r="B211" s="50"/>
      <c r="C211" s="90"/>
      <c r="D211" s="91"/>
      <c r="E211" s="92"/>
      <c r="F211" s="92"/>
      <c r="G211" s="92"/>
      <c r="H211" s="93"/>
      <c r="I211" s="93"/>
      <c r="J211" s="94"/>
      <c r="K211" s="95"/>
      <c r="L211" s="97"/>
      <c r="M211" s="76"/>
      <c r="N211" s="76"/>
      <c r="O211" s="72"/>
    </row>
    <row r="212" spans="1:13" s="73" customFormat="1" ht="15" hidden="1">
      <c r="A212" s="103">
        <f>A206+1</f>
        <v>11</v>
      </c>
      <c r="B212" s="104">
        <f>VLOOKUP($A212,ΠΡΟΥΠΟΛΟΓΙΣΜΟΣ!$A$39:$E$59,2,FALSE)</f>
        <v>0</v>
      </c>
      <c r="C212" s="244">
        <f>VLOOKUP($A212,ΠΡΟΥΠΟΛΟΓΙΣΜΟΣ!$A$39:$E$59,3,FALSE)</f>
        <v>0</v>
      </c>
      <c r="D212" s="244"/>
      <c r="E212" s="244"/>
      <c r="F212" s="244"/>
      <c r="G212" s="244"/>
      <c r="H212" s="244"/>
      <c r="I212" s="244"/>
      <c r="J212" s="244"/>
      <c r="K212" s="244"/>
      <c r="L212" s="76"/>
      <c r="M212" s="72"/>
    </row>
    <row r="213" spans="1:11" s="51" customFormat="1" ht="13.5" hidden="1" thickBot="1">
      <c r="A213" s="77"/>
      <c r="B213" s="50"/>
      <c r="D213" s="78"/>
      <c r="E213" s="79"/>
      <c r="F213" s="79"/>
      <c r="G213" s="79"/>
      <c r="H213" s="80"/>
      <c r="I213" s="80"/>
      <c r="J213" s="81"/>
      <c r="K213" s="82"/>
    </row>
    <row r="214" spans="1:15" s="51" customFormat="1" ht="15" hidden="1">
      <c r="A214" s="77"/>
      <c r="B214" s="83"/>
      <c r="C214" s="84" t="s">
        <v>34</v>
      </c>
      <c r="D214" s="85"/>
      <c r="E214" s="86"/>
      <c r="F214" s="86"/>
      <c r="G214" s="86"/>
      <c r="H214" s="87"/>
      <c r="I214" s="87"/>
      <c r="J214" s="88">
        <f>SUM(J213:J213)</f>
        <v>0</v>
      </c>
      <c r="K214" s="89">
        <f>VLOOKUP($A212,ΠΡΟΥΠΟΛΟΓΙΣΜΟΣ!$A$39:$E$59,5,FALSE)</f>
        <v>0</v>
      </c>
      <c r="L214" s="97"/>
      <c r="M214" s="76"/>
      <c r="N214" s="76"/>
      <c r="O214" s="72"/>
    </row>
    <row r="215" spans="1:11" s="51" customFormat="1" ht="15" hidden="1">
      <c r="A215" s="77"/>
      <c r="B215" s="50"/>
      <c r="C215" s="90" t="s">
        <v>46</v>
      </c>
      <c r="D215" s="91"/>
      <c r="E215" s="92"/>
      <c r="F215" s="92"/>
      <c r="G215" s="92"/>
      <c r="H215" s="93"/>
      <c r="I215" s="93"/>
      <c r="J215" s="94">
        <f>ROUNDUP(J214,0)</f>
        <v>0</v>
      </c>
      <c r="K215" s="95">
        <f>K214</f>
        <v>0</v>
      </c>
    </row>
    <row r="216" spans="1:15" s="51" customFormat="1" ht="15" hidden="1">
      <c r="A216" s="77"/>
      <c r="B216" s="50"/>
      <c r="C216" s="90"/>
      <c r="D216" s="91"/>
      <c r="E216" s="92"/>
      <c r="F216" s="92"/>
      <c r="G216" s="92"/>
      <c r="H216" s="93"/>
      <c r="I216" s="93"/>
      <c r="J216" s="94"/>
      <c r="K216" s="95"/>
      <c r="L216" s="97"/>
      <c r="M216" s="76"/>
      <c r="N216" s="76"/>
      <c r="O216" s="72"/>
    </row>
    <row r="217" spans="1:15" s="51" customFormat="1" ht="15" hidden="1">
      <c r="A217" s="77"/>
      <c r="B217" s="50"/>
      <c r="C217" s="90"/>
      <c r="D217" s="91"/>
      <c r="E217" s="92"/>
      <c r="F217" s="92"/>
      <c r="G217" s="92"/>
      <c r="H217" s="93"/>
      <c r="I217" s="93"/>
      <c r="J217" s="94"/>
      <c r="K217" s="95"/>
      <c r="L217" s="97"/>
      <c r="M217" s="76"/>
      <c r="N217" s="76"/>
      <c r="O217" s="72"/>
    </row>
    <row r="218" spans="1:13" s="73" customFormat="1" ht="15" hidden="1">
      <c r="A218" s="103">
        <f>A212+1</f>
        <v>12</v>
      </c>
      <c r="B218" s="104">
        <f>VLOOKUP($A218,ΠΡΟΥΠΟΛΟΓΙΣΜΟΣ!$A$39:$E$59,2,FALSE)</f>
        <v>0</v>
      </c>
      <c r="C218" s="244">
        <f>VLOOKUP($A218,ΠΡΟΥΠΟΛΟΓΙΣΜΟΣ!$A$39:$E$59,3,FALSE)</f>
        <v>0</v>
      </c>
      <c r="D218" s="244"/>
      <c r="E218" s="244"/>
      <c r="F218" s="244"/>
      <c r="G218" s="244"/>
      <c r="H218" s="244"/>
      <c r="I218" s="244"/>
      <c r="J218" s="244"/>
      <c r="K218" s="244"/>
      <c r="L218" s="76"/>
      <c r="M218" s="72"/>
    </row>
    <row r="219" spans="1:11" s="51" customFormat="1" ht="13.5" hidden="1" thickBot="1">
      <c r="A219" s="77"/>
      <c r="B219" s="50"/>
      <c r="D219" s="78"/>
      <c r="E219" s="79"/>
      <c r="F219" s="79"/>
      <c r="G219" s="79"/>
      <c r="H219" s="80"/>
      <c r="I219" s="80"/>
      <c r="J219" s="81"/>
      <c r="K219" s="82"/>
    </row>
    <row r="220" spans="1:15" s="51" customFormat="1" ht="15" hidden="1">
      <c r="A220" s="77"/>
      <c r="B220" s="83"/>
      <c r="C220" s="84" t="s">
        <v>34</v>
      </c>
      <c r="D220" s="85"/>
      <c r="E220" s="86"/>
      <c r="F220" s="86"/>
      <c r="G220" s="86"/>
      <c r="H220" s="87"/>
      <c r="I220" s="87"/>
      <c r="J220" s="88">
        <f>SUM(J219:J219)</f>
        <v>0</v>
      </c>
      <c r="K220" s="89">
        <f>VLOOKUP($A218,ΠΡΟΥΠΟΛΟΓΙΣΜΟΣ!$A$39:$E$59,5,FALSE)</f>
        <v>0</v>
      </c>
      <c r="L220" s="97"/>
      <c r="M220" s="76"/>
      <c r="N220" s="76"/>
      <c r="O220" s="72"/>
    </row>
    <row r="221" spans="1:15" s="51" customFormat="1" ht="15" hidden="1">
      <c r="A221" s="77"/>
      <c r="B221" s="50"/>
      <c r="C221" s="90"/>
      <c r="D221" s="91"/>
      <c r="E221" s="92"/>
      <c r="F221" s="92"/>
      <c r="G221" s="92"/>
      <c r="H221" s="93"/>
      <c r="I221" s="93"/>
      <c r="J221" s="94"/>
      <c r="K221" s="95"/>
      <c r="L221" s="97"/>
      <c r="M221" s="76"/>
      <c r="N221" s="76"/>
      <c r="O221" s="72"/>
    </row>
    <row r="222" spans="1:15" s="51" customFormat="1" ht="15" hidden="1">
      <c r="A222" s="77"/>
      <c r="B222" s="50"/>
      <c r="C222" s="90"/>
      <c r="D222" s="91"/>
      <c r="E222" s="92"/>
      <c r="F222" s="92"/>
      <c r="G222" s="92"/>
      <c r="H222" s="93"/>
      <c r="I222" s="93"/>
      <c r="J222" s="94"/>
      <c r="K222" s="95"/>
      <c r="L222" s="97"/>
      <c r="M222" s="76"/>
      <c r="N222" s="76"/>
      <c r="O222" s="72"/>
    </row>
    <row r="223" spans="1:15" s="51" customFormat="1" ht="15" hidden="1">
      <c r="A223" s="77"/>
      <c r="B223" s="50"/>
      <c r="C223" s="90"/>
      <c r="D223" s="91"/>
      <c r="E223" s="92"/>
      <c r="F223" s="92"/>
      <c r="G223" s="92"/>
      <c r="H223" s="93"/>
      <c r="I223" s="93"/>
      <c r="J223" s="94"/>
      <c r="K223" s="95"/>
      <c r="L223" s="97"/>
      <c r="M223" s="76"/>
      <c r="N223" s="76"/>
      <c r="O223" s="72"/>
    </row>
    <row r="224" spans="1:13" s="73" customFormat="1" ht="15" hidden="1">
      <c r="A224" s="103">
        <f>A218+1</f>
        <v>13</v>
      </c>
      <c r="B224" s="104">
        <f>VLOOKUP($A224,ΠΡΟΥΠΟΛΟΓΙΣΜΟΣ!$A$39:$E$59,2,FALSE)</f>
        <v>0</v>
      </c>
      <c r="C224" s="244">
        <f>VLOOKUP($A224,ΠΡΟΥΠΟΛΟΓΙΣΜΟΣ!$A$39:$E$59,3,FALSE)</f>
        <v>0</v>
      </c>
      <c r="D224" s="244"/>
      <c r="E224" s="244"/>
      <c r="F224" s="244"/>
      <c r="G224" s="244"/>
      <c r="H224" s="244"/>
      <c r="I224" s="244"/>
      <c r="J224" s="244"/>
      <c r="K224" s="244"/>
      <c r="L224" s="76"/>
      <c r="M224" s="72"/>
    </row>
    <row r="225" spans="1:11" s="51" customFormat="1" ht="13.5" hidden="1" thickBot="1">
      <c r="A225" s="77"/>
      <c r="B225" s="50"/>
      <c r="D225" s="78"/>
      <c r="E225" s="79"/>
      <c r="F225" s="79"/>
      <c r="G225" s="79"/>
      <c r="H225" s="80"/>
      <c r="I225" s="80"/>
      <c r="J225" s="81"/>
      <c r="K225" s="82"/>
    </row>
    <row r="226" spans="1:15" s="51" customFormat="1" ht="15" hidden="1">
      <c r="A226" s="77"/>
      <c r="B226" s="83"/>
      <c r="C226" s="84" t="s">
        <v>34</v>
      </c>
      <c r="D226" s="85"/>
      <c r="E226" s="86"/>
      <c r="F226" s="86"/>
      <c r="G226" s="86"/>
      <c r="H226" s="87"/>
      <c r="I226" s="87"/>
      <c r="J226" s="88">
        <f>SUM(J225:J225)</f>
        <v>0</v>
      </c>
      <c r="K226" s="89">
        <f>VLOOKUP($A224,ΠΡΟΥΠΟΛΟΓΙΣΜΟΣ!$A$39:$E$59,5,FALSE)</f>
        <v>0</v>
      </c>
      <c r="L226" s="97"/>
      <c r="M226" s="76"/>
      <c r="N226" s="76"/>
      <c r="O226" s="72"/>
    </row>
    <row r="227" spans="1:15" s="51" customFormat="1" ht="15" hidden="1">
      <c r="A227" s="77"/>
      <c r="B227" s="50"/>
      <c r="C227" s="90"/>
      <c r="D227" s="91"/>
      <c r="E227" s="92"/>
      <c r="F227" s="92"/>
      <c r="G227" s="92"/>
      <c r="H227" s="93"/>
      <c r="I227" s="93"/>
      <c r="J227" s="94"/>
      <c r="K227" s="95"/>
      <c r="L227" s="97"/>
      <c r="M227" s="76"/>
      <c r="N227" s="76"/>
      <c r="O227" s="72"/>
    </row>
    <row r="228" spans="1:15" s="51" customFormat="1" ht="15" hidden="1">
      <c r="A228" s="77"/>
      <c r="B228" s="50"/>
      <c r="C228" s="90"/>
      <c r="D228" s="91"/>
      <c r="E228" s="92"/>
      <c r="F228" s="92"/>
      <c r="G228" s="92"/>
      <c r="H228" s="93"/>
      <c r="I228" s="93"/>
      <c r="J228" s="94"/>
      <c r="K228" s="95"/>
      <c r="L228" s="97"/>
      <c r="M228" s="76"/>
      <c r="N228" s="76"/>
      <c r="O228" s="72"/>
    </row>
    <row r="229" spans="1:15" s="51" customFormat="1" ht="15" hidden="1">
      <c r="A229" s="77"/>
      <c r="B229" s="50"/>
      <c r="C229" s="90"/>
      <c r="D229" s="91"/>
      <c r="E229" s="92"/>
      <c r="F229" s="92"/>
      <c r="G229" s="92"/>
      <c r="H229" s="93"/>
      <c r="I229" s="93"/>
      <c r="J229" s="94"/>
      <c r="K229" s="95"/>
      <c r="L229" s="97"/>
      <c r="M229" s="76"/>
      <c r="N229" s="76"/>
      <c r="O229" s="72"/>
    </row>
    <row r="230" spans="1:13" s="73" customFormat="1" ht="15" hidden="1">
      <c r="A230" s="103">
        <f>A224+1</f>
        <v>14</v>
      </c>
      <c r="B230" s="104">
        <f>VLOOKUP($A230,ΠΡΟΥΠΟΛΟΓΙΣΜΟΣ!$A$39:$E$59,2,FALSE)</f>
        <v>0</v>
      </c>
      <c r="C230" s="244">
        <f>VLOOKUP($A230,ΠΡΟΥΠΟΛΟΓΙΣΜΟΣ!$A$39:$E$59,3,FALSE)</f>
        <v>0</v>
      </c>
      <c r="D230" s="244"/>
      <c r="E230" s="244"/>
      <c r="F230" s="244"/>
      <c r="G230" s="244"/>
      <c r="H230" s="244"/>
      <c r="I230" s="244"/>
      <c r="J230" s="244"/>
      <c r="K230" s="244"/>
      <c r="L230" s="76"/>
      <c r="M230" s="72"/>
    </row>
    <row r="231" spans="1:11" s="51" customFormat="1" ht="13.5" hidden="1" thickBot="1">
      <c r="A231" s="77"/>
      <c r="B231" s="50"/>
      <c r="D231" s="78"/>
      <c r="E231" s="79"/>
      <c r="F231" s="79"/>
      <c r="G231" s="79"/>
      <c r="H231" s="79"/>
      <c r="I231" s="80"/>
      <c r="J231" s="81"/>
      <c r="K231" s="82"/>
    </row>
    <row r="232" spans="1:15" s="51" customFormat="1" ht="15" hidden="1">
      <c r="A232" s="77"/>
      <c r="B232" s="83"/>
      <c r="C232" s="84" t="s">
        <v>34</v>
      </c>
      <c r="D232" s="85"/>
      <c r="E232" s="86"/>
      <c r="F232" s="86"/>
      <c r="G232" s="86"/>
      <c r="H232" s="87"/>
      <c r="I232" s="87"/>
      <c r="J232" s="88">
        <f>SUM(J231:J231)</f>
        <v>0</v>
      </c>
      <c r="K232" s="89">
        <f>VLOOKUP($A230,ΠΡΟΥΠΟΛΟΓΙΣΜΟΣ!$A$39:$E$59,5,FALSE)</f>
        <v>0</v>
      </c>
      <c r="L232" s="97"/>
      <c r="M232" s="76"/>
      <c r="N232" s="76"/>
      <c r="O232" s="72"/>
    </row>
    <row r="233" spans="1:11" s="51" customFormat="1" ht="15" hidden="1">
      <c r="A233" s="77"/>
      <c r="B233" s="50"/>
      <c r="C233" s="90" t="s">
        <v>46</v>
      </c>
      <c r="D233" s="91"/>
      <c r="E233" s="92"/>
      <c r="F233" s="92"/>
      <c r="G233" s="92"/>
      <c r="H233" s="93"/>
      <c r="I233" s="93"/>
      <c r="J233" s="94">
        <f>ROUNDUP(J232,0)</f>
        <v>0</v>
      </c>
      <c r="K233" s="95">
        <f>K232</f>
        <v>0</v>
      </c>
    </row>
    <row r="234" spans="1:15" s="51" customFormat="1" ht="15" hidden="1">
      <c r="A234" s="77"/>
      <c r="B234" s="50"/>
      <c r="C234" s="90"/>
      <c r="D234" s="91"/>
      <c r="E234" s="92"/>
      <c r="F234" s="92"/>
      <c r="G234" s="92"/>
      <c r="H234" s="93"/>
      <c r="I234" s="93"/>
      <c r="J234" s="94"/>
      <c r="K234" s="95"/>
      <c r="L234" s="97"/>
      <c r="M234" s="76"/>
      <c r="N234" s="76"/>
      <c r="O234" s="72"/>
    </row>
    <row r="235" spans="1:15" s="51" customFormat="1" ht="15" hidden="1">
      <c r="A235" s="77"/>
      <c r="B235" s="50"/>
      <c r="C235" s="90"/>
      <c r="D235" s="91"/>
      <c r="E235" s="92"/>
      <c r="F235" s="92"/>
      <c r="G235" s="92"/>
      <c r="H235" s="93"/>
      <c r="I235" s="93"/>
      <c r="J235" s="94"/>
      <c r="K235" s="95"/>
      <c r="L235" s="97"/>
      <c r="M235" s="76"/>
      <c r="N235" s="76"/>
      <c r="O235" s="72"/>
    </row>
    <row r="236" spans="1:13" s="73" customFormat="1" ht="15" hidden="1">
      <c r="A236" s="103">
        <f>A230+1</f>
        <v>15</v>
      </c>
      <c r="B236" s="104">
        <f>VLOOKUP($A236,ΠΡΟΥΠΟΛΟΓΙΣΜΟΣ!$A$39:$E$59,2,FALSE)</f>
        <v>0</v>
      </c>
      <c r="C236" s="244">
        <f>VLOOKUP($A236,ΠΡΟΥΠΟΛΟΓΙΣΜΟΣ!$A$39:$E$59,3,FALSE)</f>
        <v>0</v>
      </c>
      <c r="D236" s="244"/>
      <c r="E236" s="244"/>
      <c r="F236" s="244"/>
      <c r="G236" s="244"/>
      <c r="H236" s="244"/>
      <c r="I236" s="244"/>
      <c r="J236" s="244"/>
      <c r="K236" s="244"/>
      <c r="L236" s="76"/>
      <c r="M236" s="72"/>
    </row>
    <row r="237" spans="1:11" s="51" customFormat="1" ht="13.5" hidden="1" thickBot="1">
      <c r="A237" s="77"/>
      <c r="B237" s="50"/>
      <c r="D237" s="78"/>
      <c r="E237" s="79"/>
      <c r="F237" s="79"/>
      <c r="G237" s="79"/>
      <c r="H237" s="80"/>
      <c r="I237" s="80"/>
      <c r="J237" s="81"/>
      <c r="K237" s="82"/>
    </row>
    <row r="238" spans="1:15" s="51" customFormat="1" ht="15" hidden="1">
      <c r="A238" s="77"/>
      <c r="B238" s="83"/>
      <c r="C238" s="84" t="s">
        <v>34</v>
      </c>
      <c r="D238" s="85"/>
      <c r="E238" s="86"/>
      <c r="F238" s="86"/>
      <c r="G238" s="86"/>
      <c r="H238" s="87"/>
      <c r="I238" s="87"/>
      <c r="J238" s="88">
        <f>SUM(J237:J237)</f>
        <v>0</v>
      </c>
      <c r="K238" s="89">
        <f>VLOOKUP($A236,ΠΡΟΥΠΟΛΟΓΙΣΜΟΣ!$A$39:$E$59,5,FALSE)</f>
        <v>0</v>
      </c>
      <c r="L238" s="97"/>
      <c r="M238" s="76"/>
      <c r="N238" s="76"/>
      <c r="O238" s="72"/>
    </row>
    <row r="239" spans="1:11" s="51" customFormat="1" ht="15" hidden="1">
      <c r="A239" s="77"/>
      <c r="B239" s="50"/>
      <c r="C239" s="90" t="s">
        <v>46</v>
      </c>
      <c r="D239" s="91"/>
      <c r="E239" s="92"/>
      <c r="F239" s="92"/>
      <c r="G239" s="92"/>
      <c r="H239" s="93"/>
      <c r="I239" s="93"/>
      <c r="J239" s="94">
        <f>ROUNDUP(J238,0)</f>
        <v>0</v>
      </c>
      <c r="K239" s="95">
        <f>K238</f>
        <v>0</v>
      </c>
    </row>
    <row r="240" spans="1:15" s="51" customFormat="1" ht="15" hidden="1">
      <c r="A240" s="77"/>
      <c r="B240" s="50"/>
      <c r="C240" s="90"/>
      <c r="D240" s="91"/>
      <c r="E240" s="92"/>
      <c r="F240" s="92"/>
      <c r="G240" s="92"/>
      <c r="H240" s="93"/>
      <c r="I240" s="93"/>
      <c r="J240" s="94"/>
      <c r="K240" s="95"/>
      <c r="L240" s="97"/>
      <c r="M240" s="76"/>
      <c r="N240" s="76"/>
      <c r="O240" s="72"/>
    </row>
    <row r="241" spans="1:15" s="51" customFormat="1" ht="15" hidden="1">
      <c r="A241" s="77"/>
      <c r="B241" s="50"/>
      <c r="C241" s="90"/>
      <c r="D241" s="91"/>
      <c r="E241" s="92"/>
      <c r="F241" s="92"/>
      <c r="G241" s="92"/>
      <c r="H241" s="93"/>
      <c r="I241" s="93"/>
      <c r="J241" s="94"/>
      <c r="K241" s="95"/>
      <c r="L241" s="97"/>
      <c r="M241" s="76"/>
      <c r="N241" s="76"/>
      <c r="O241" s="72"/>
    </row>
    <row r="242" spans="1:13" s="73" customFormat="1" ht="15" hidden="1">
      <c r="A242" s="103">
        <f>A236+1</f>
        <v>16</v>
      </c>
      <c r="B242" s="104">
        <f>VLOOKUP($A242,ΠΡΟΥΠΟΛΟΓΙΣΜΟΣ!$A$39:$E$59,2,FALSE)</f>
        <v>0</v>
      </c>
      <c r="C242" s="244">
        <f>VLOOKUP($A242,ΠΡΟΥΠΟΛΟΓΙΣΜΟΣ!$A$39:$E$59,3,FALSE)</f>
        <v>0</v>
      </c>
      <c r="D242" s="244"/>
      <c r="E242" s="244"/>
      <c r="F242" s="244"/>
      <c r="G242" s="244"/>
      <c r="H242" s="244"/>
      <c r="I242" s="244"/>
      <c r="J242" s="244"/>
      <c r="K242" s="244"/>
      <c r="L242" s="76"/>
      <c r="M242" s="72"/>
    </row>
    <row r="243" spans="1:11" s="51" customFormat="1" ht="13.5" hidden="1" thickBot="1">
      <c r="A243" s="77"/>
      <c r="B243" s="50"/>
      <c r="D243" s="78"/>
      <c r="E243" s="79"/>
      <c r="F243" s="79"/>
      <c r="G243" s="79"/>
      <c r="H243" s="80"/>
      <c r="I243" s="80"/>
      <c r="J243" s="81"/>
      <c r="K243" s="82"/>
    </row>
    <row r="244" spans="1:15" s="51" customFormat="1" ht="15" hidden="1">
      <c r="A244" s="77"/>
      <c r="B244" s="83"/>
      <c r="C244" s="84" t="s">
        <v>34</v>
      </c>
      <c r="D244" s="85"/>
      <c r="E244" s="86"/>
      <c r="F244" s="86"/>
      <c r="G244" s="86"/>
      <c r="H244" s="87"/>
      <c r="I244" s="87"/>
      <c r="J244" s="88">
        <f>SUM(J243:J243)</f>
        <v>0</v>
      </c>
      <c r="K244" s="89">
        <f>VLOOKUP($A242,ΠΡΟΥΠΟΛΟΓΙΣΜΟΣ!$A$39:$E$59,5,FALSE)</f>
        <v>0</v>
      </c>
      <c r="L244" s="97"/>
      <c r="M244" s="76"/>
      <c r="N244" s="76"/>
      <c r="O244" s="72"/>
    </row>
    <row r="245" spans="1:15" s="51" customFormat="1" ht="15" hidden="1">
      <c r="A245" s="77"/>
      <c r="B245" s="50"/>
      <c r="C245" s="90"/>
      <c r="D245" s="91"/>
      <c r="E245" s="92"/>
      <c r="F245" s="92"/>
      <c r="G245" s="92"/>
      <c r="H245" s="93"/>
      <c r="I245" s="93"/>
      <c r="J245" s="94"/>
      <c r="K245" s="95"/>
      <c r="L245" s="97"/>
      <c r="M245" s="76"/>
      <c r="N245" s="76"/>
      <c r="O245" s="72"/>
    </row>
    <row r="246" spans="1:15" s="51" customFormat="1" ht="15" hidden="1">
      <c r="A246" s="77"/>
      <c r="B246" s="50"/>
      <c r="C246" s="90"/>
      <c r="D246" s="91"/>
      <c r="E246" s="92"/>
      <c r="F246" s="92"/>
      <c r="G246" s="92"/>
      <c r="H246" s="93"/>
      <c r="I246" s="93"/>
      <c r="J246" s="94"/>
      <c r="K246" s="95"/>
      <c r="L246" s="97"/>
      <c r="M246" s="76"/>
      <c r="N246" s="76"/>
      <c r="O246" s="72"/>
    </row>
    <row r="247" spans="1:15" s="51" customFormat="1" ht="15" hidden="1">
      <c r="A247" s="77"/>
      <c r="B247" s="50"/>
      <c r="C247" s="90"/>
      <c r="D247" s="91"/>
      <c r="E247" s="92"/>
      <c r="F247" s="92"/>
      <c r="G247" s="92"/>
      <c r="H247" s="93"/>
      <c r="I247" s="93"/>
      <c r="J247" s="94"/>
      <c r="K247" s="95"/>
      <c r="L247" s="97"/>
      <c r="M247" s="76"/>
      <c r="N247" s="76"/>
      <c r="O247" s="72"/>
    </row>
    <row r="248" spans="1:13" s="73" customFormat="1" ht="15" hidden="1">
      <c r="A248" s="103">
        <f>A242+1</f>
        <v>17</v>
      </c>
      <c r="B248" s="104">
        <f>VLOOKUP($A248,ΠΡΟΥΠΟΛΟΓΙΣΜΟΣ!$A$39:$E$59,2,FALSE)</f>
        <v>0</v>
      </c>
      <c r="C248" s="244">
        <f>VLOOKUP($A248,ΠΡΟΥΠΟΛΟΓΙΣΜΟΣ!$A$39:$E$59,3,FALSE)</f>
        <v>0</v>
      </c>
      <c r="D248" s="244"/>
      <c r="E248" s="244"/>
      <c r="F248" s="244"/>
      <c r="G248" s="244"/>
      <c r="H248" s="244"/>
      <c r="I248" s="244"/>
      <c r="J248" s="244"/>
      <c r="K248" s="244"/>
      <c r="L248" s="76"/>
      <c r="M248" s="72"/>
    </row>
    <row r="249" spans="1:11" s="51" customFormat="1" ht="13.5" hidden="1" thickBot="1">
      <c r="A249" s="77"/>
      <c r="B249" s="50"/>
      <c r="D249" s="78"/>
      <c r="E249" s="79"/>
      <c r="F249" s="79"/>
      <c r="G249" s="79"/>
      <c r="H249" s="80"/>
      <c r="I249" s="80"/>
      <c r="J249" s="81"/>
      <c r="K249" s="82"/>
    </row>
    <row r="250" spans="1:15" s="51" customFormat="1" ht="15" hidden="1">
      <c r="A250" s="77"/>
      <c r="B250" s="83"/>
      <c r="C250" s="84" t="s">
        <v>34</v>
      </c>
      <c r="D250" s="85"/>
      <c r="E250" s="86"/>
      <c r="F250" s="86"/>
      <c r="G250" s="86"/>
      <c r="H250" s="87"/>
      <c r="I250" s="87"/>
      <c r="J250" s="88">
        <f>SUM(J249:J249)</f>
        <v>0</v>
      </c>
      <c r="K250" s="89">
        <f>VLOOKUP($A248,ΠΡΟΥΠΟΛΟΓΙΣΜΟΣ!$A$39:$E$59,5,FALSE)</f>
        <v>0</v>
      </c>
      <c r="L250" s="97"/>
      <c r="M250" s="76"/>
      <c r="N250" s="76"/>
      <c r="O250" s="72"/>
    </row>
    <row r="251" spans="1:15" s="51" customFormat="1" ht="15" hidden="1">
      <c r="A251" s="77"/>
      <c r="B251" s="50"/>
      <c r="C251" s="90"/>
      <c r="D251" s="91"/>
      <c r="E251" s="92"/>
      <c r="F251" s="92"/>
      <c r="G251" s="92"/>
      <c r="H251" s="93"/>
      <c r="I251" s="93"/>
      <c r="J251" s="94"/>
      <c r="K251" s="95"/>
      <c r="L251" s="97"/>
      <c r="M251" s="76"/>
      <c r="N251" s="76"/>
      <c r="O251" s="72"/>
    </row>
    <row r="252" spans="1:15" s="51" customFormat="1" ht="15" hidden="1">
      <c r="A252" s="77"/>
      <c r="B252" s="50"/>
      <c r="C252" s="90"/>
      <c r="D252" s="91"/>
      <c r="E252" s="92"/>
      <c r="F252" s="92"/>
      <c r="G252" s="92"/>
      <c r="H252" s="93"/>
      <c r="I252" s="93"/>
      <c r="J252" s="94"/>
      <c r="K252" s="95"/>
      <c r="L252" s="97"/>
      <c r="M252" s="76"/>
      <c r="N252" s="76"/>
      <c r="O252" s="72"/>
    </row>
    <row r="253" spans="1:15" s="51" customFormat="1" ht="15" hidden="1">
      <c r="A253" s="77"/>
      <c r="B253" s="50"/>
      <c r="C253" s="90"/>
      <c r="D253" s="91"/>
      <c r="E253" s="92"/>
      <c r="F253" s="92"/>
      <c r="G253" s="92"/>
      <c r="H253" s="93"/>
      <c r="I253" s="93"/>
      <c r="J253" s="94"/>
      <c r="K253" s="95"/>
      <c r="L253" s="97"/>
      <c r="M253" s="76"/>
      <c r="N253" s="76"/>
      <c r="O253" s="72"/>
    </row>
    <row r="254" spans="1:13" s="73" customFormat="1" ht="15" hidden="1">
      <c r="A254" s="103">
        <f>A248+1</f>
        <v>18</v>
      </c>
      <c r="B254" s="104">
        <f>VLOOKUP($A254,ΠΡΟΥΠΟΛΟΓΙΣΜΟΣ!$A$39:$E$59,2,FALSE)</f>
        <v>0</v>
      </c>
      <c r="C254" s="244">
        <f>VLOOKUP($A254,ΠΡΟΥΠΟΛΟΓΙΣΜΟΣ!$A$39:$E$59,3,FALSE)</f>
        <v>0</v>
      </c>
      <c r="D254" s="244"/>
      <c r="E254" s="244"/>
      <c r="F254" s="244"/>
      <c r="G254" s="244"/>
      <c r="H254" s="244"/>
      <c r="I254" s="244"/>
      <c r="J254" s="244"/>
      <c r="K254" s="244"/>
      <c r="L254" s="76"/>
      <c r="M254" s="72"/>
    </row>
    <row r="255" spans="1:11" s="51" customFormat="1" ht="13.5" hidden="1" thickBot="1">
      <c r="A255" s="77"/>
      <c r="B255" s="50"/>
      <c r="D255" s="78"/>
      <c r="E255" s="79"/>
      <c r="F255" s="79"/>
      <c r="G255" s="79"/>
      <c r="H255" s="79"/>
      <c r="I255" s="80"/>
      <c r="J255" s="81"/>
      <c r="K255" s="82"/>
    </row>
    <row r="256" spans="1:15" s="51" customFormat="1" ht="15" hidden="1">
      <c r="A256" s="77"/>
      <c r="B256" s="83"/>
      <c r="C256" s="84" t="s">
        <v>34</v>
      </c>
      <c r="D256" s="85"/>
      <c r="E256" s="86"/>
      <c r="F256" s="86"/>
      <c r="G256" s="86"/>
      <c r="H256" s="87"/>
      <c r="I256" s="87"/>
      <c r="J256" s="88">
        <f>SUM(J255:J255)</f>
        <v>0</v>
      </c>
      <c r="K256" s="89">
        <f>VLOOKUP($A254,ΠΡΟΥΠΟΛΟΓΙΣΜΟΣ!$A$39:$E$59,5,FALSE)</f>
        <v>0</v>
      </c>
      <c r="L256" s="97"/>
      <c r="M256" s="76"/>
      <c r="N256" s="76"/>
      <c r="O256" s="72"/>
    </row>
    <row r="257" spans="1:11" s="51" customFormat="1" ht="15" hidden="1">
      <c r="A257" s="77"/>
      <c r="B257" s="50"/>
      <c r="C257" s="90" t="s">
        <v>46</v>
      </c>
      <c r="D257" s="91"/>
      <c r="E257" s="92"/>
      <c r="F257" s="92"/>
      <c r="G257" s="92"/>
      <c r="H257" s="93"/>
      <c r="I257" s="93"/>
      <c r="J257" s="94">
        <f>ROUNDUP(J256,0)</f>
        <v>0</v>
      </c>
      <c r="K257" s="95">
        <f>K256</f>
        <v>0</v>
      </c>
    </row>
    <row r="258" spans="1:15" s="51" customFormat="1" ht="15" hidden="1">
      <c r="A258" s="77"/>
      <c r="B258" s="50"/>
      <c r="C258" s="90"/>
      <c r="D258" s="91"/>
      <c r="E258" s="92"/>
      <c r="F258" s="92"/>
      <c r="G258" s="92"/>
      <c r="H258" s="93"/>
      <c r="I258" s="93"/>
      <c r="J258" s="94"/>
      <c r="K258" s="95"/>
      <c r="L258" s="97"/>
      <c r="M258" s="76"/>
      <c r="N258" s="76"/>
      <c r="O258" s="72"/>
    </row>
    <row r="259" spans="1:15" s="51" customFormat="1" ht="15" hidden="1">
      <c r="A259" s="77"/>
      <c r="B259" s="50"/>
      <c r="C259" s="90"/>
      <c r="D259" s="91"/>
      <c r="E259" s="92"/>
      <c r="F259" s="92"/>
      <c r="G259" s="92"/>
      <c r="H259" s="93"/>
      <c r="I259" s="93"/>
      <c r="J259" s="94"/>
      <c r="K259" s="95"/>
      <c r="L259" s="97"/>
      <c r="M259" s="76"/>
      <c r="N259" s="76"/>
      <c r="O259" s="72"/>
    </row>
    <row r="260" spans="1:13" s="73" customFormat="1" ht="15" hidden="1">
      <c r="A260" s="103">
        <f>A254+1</f>
        <v>19</v>
      </c>
      <c r="B260" s="104">
        <f>VLOOKUP($A260,ΠΡΟΥΠΟΛΟΓΙΣΜΟΣ!$A$39:$E$59,2,FALSE)</f>
        <v>0</v>
      </c>
      <c r="C260" s="244">
        <f>VLOOKUP($A260,ΠΡΟΥΠΟΛΟΓΙΣΜΟΣ!$A$39:$E$59,3,FALSE)</f>
        <v>0</v>
      </c>
      <c r="D260" s="244"/>
      <c r="E260" s="244"/>
      <c r="F260" s="244"/>
      <c r="G260" s="244"/>
      <c r="H260" s="244"/>
      <c r="I260" s="244"/>
      <c r="J260" s="244"/>
      <c r="K260" s="244"/>
      <c r="L260" s="76"/>
      <c r="M260" s="72"/>
    </row>
    <row r="261" spans="1:11" s="51" customFormat="1" ht="13.5" hidden="1" thickBot="1">
      <c r="A261" s="77"/>
      <c r="B261" s="50"/>
      <c r="D261" s="78"/>
      <c r="E261" s="79"/>
      <c r="F261" s="79"/>
      <c r="G261" s="79"/>
      <c r="H261" s="80"/>
      <c r="I261" s="80"/>
      <c r="J261" s="81"/>
      <c r="K261" s="82"/>
    </row>
    <row r="262" spans="1:15" s="51" customFormat="1" ht="15" hidden="1">
      <c r="A262" s="77"/>
      <c r="B262" s="83"/>
      <c r="C262" s="84" t="s">
        <v>34</v>
      </c>
      <c r="D262" s="85"/>
      <c r="E262" s="86"/>
      <c r="F262" s="86"/>
      <c r="G262" s="86"/>
      <c r="H262" s="87"/>
      <c r="I262" s="87"/>
      <c r="J262" s="88">
        <f>SUM(J261:J261)</f>
        <v>0</v>
      </c>
      <c r="K262" s="89">
        <f>VLOOKUP($A260,ΠΡΟΥΠΟΛΟΓΙΣΜΟΣ!$A$39:$E$59,5,FALSE)</f>
        <v>0</v>
      </c>
      <c r="L262" s="97"/>
      <c r="M262" s="76"/>
      <c r="N262" s="76"/>
      <c r="O262" s="72"/>
    </row>
    <row r="263" spans="1:11" s="51" customFormat="1" ht="15" hidden="1">
      <c r="A263" s="77"/>
      <c r="B263" s="50"/>
      <c r="C263" s="90" t="s">
        <v>46</v>
      </c>
      <c r="D263" s="91"/>
      <c r="E263" s="92"/>
      <c r="F263" s="92"/>
      <c r="G263" s="92"/>
      <c r="H263" s="93"/>
      <c r="I263" s="93"/>
      <c r="J263" s="94">
        <f>ROUNDUP(J262,0)</f>
        <v>0</v>
      </c>
      <c r="K263" s="95">
        <f>K262</f>
        <v>0</v>
      </c>
    </row>
    <row r="264" spans="1:15" s="51" customFormat="1" ht="15" hidden="1">
      <c r="A264" s="77"/>
      <c r="B264" s="50"/>
      <c r="C264" s="90"/>
      <c r="D264" s="91"/>
      <c r="E264" s="92"/>
      <c r="F264" s="92"/>
      <c r="G264" s="92"/>
      <c r="H264" s="93"/>
      <c r="I264" s="93"/>
      <c r="J264" s="94"/>
      <c r="K264" s="95"/>
      <c r="L264" s="97"/>
      <c r="M264" s="76"/>
      <c r="N264" s="76"/>
      <c r="O264" s="72"/>
    </row>
    <row r="265" spans="1:15" s="51" customFormat="1" ht="15" hidden="1">
      <c r="A265" s="77"/>
      <c r="B265" s="50"/>
      <c r="C265" s="90"/>
      <c r="D265" s="91"/>
      <c r="E265" s="92"/>
      <c r="F265" s="92"/>
      <c r="G265" s="92"/>
      <c r="H265" s="93"/>
      <c r="I265" s="93"/>
      <c r="J265" s="94"/>
      <c r="K265" s="95"/>
      <c r="L265" s="97"/>
      <c r="M265" s="76"/>
      <c r="N265" s="76"/>
      <c r="O265" s="72"/>
    </row>
    <row r="266" spans="1:13" s="73" customFormat="1" ht="15" hidden="1">
      <c r="A266" s="103">
        <f>A260+1</f>
        <v>20</v>
      </c>
      <c r="B266" s="104">
        <f>VLOOKUP($A266,ΠΡΟΥΠΟΛΟΓΙΣΜΟΣ!$A$39:$E$59,2,FALSE)</f>
        <v>0</v>
      </c>
      <c r="C266" s="244">
        <f>VLOOKUP($A266,ΠΡΟΥΠΟΛΟΓΙΣΜΟΣ!$A$39:$E$59,3,FALSE)</f>
        <v>0</v>
      </c>
      <c r="D266" s="244"/>
      <c r="E266" s="244"/>
      <c r="F266" s="244"/>
      <c r="G266" s="244"/>
      <c r="H266" s="244"/>
      <c r="I266" s="244"/>
      <c r="J266" s="244"/>
      <c r="K266" s="244"/>
      <c r="L266" s="76"/>
      <c r="M266" s="72"/>
    </row>
    <row r="267" spans="1:11" s="51" customFormat="1" ht="13.5" hidden="1" thickBot="1">
      <c r="A267" s="77"/>
      <c r="B267" s="50"/>
      <c r="D267" s="78"/>
      <c r="E267" s="79"/>
      <c r="F267" s="79"/>
      <c r="G267" s="79"/>
      <c r="H267" s="80"/>
      <c r="I267" s="80"/>
      <c r="J267" s="81"/>
      <c r="K267" s="82"/>
    </row>
    <row r="268" spans="1:15" s="51" customFormat="1" ht="15" hidden="1">
      <c r="A268" s="77"/>
      <c r="B268" s="83"/>
      <c r="C268" s="84" t="s">
        <v>34</v>
      </c>
      <c r="D268" s="85"/>
      <c r="E268" s="86"/>
      <c r="F268" s="86"/>
      <c r="G268" s="86"/>
      <c r="H268" s="87"/>
      <c r="I268" s="87"/>
      <c r="J268" s="88">
        <f>SUM(J267:J267)</f>
        <v>0</v>
      </c>
      <c r="K268" s="89">
        <f>VLOOKUP($A266,ΠΡΟΥΠΟΛΟΓΙΣΜΟΣ!$A$39:$E$59,5,FALSE)</f>
        <v>0</v>
      </c>
      <c r="L268" s="97"/>
      <c r="M268" s="76"/>
      <c r="N268" s="76"/>
      <c r="O268" s="72"/>
    </row>
    <row r="269" spans="1:15" s="51" customFormat="1" ht="15" hidden="1">
      <c r="A269" s="77"/>
      <c r="B269" s="50"/>
      <c r="C269" s="90"/>
      <c r="D269" s="91"/>
      <c r="E269" s="92"/>
      <c r="F269" s="92"/>
      <c r="G269" s="92"/>
      <c r="H269" s="93"/>
      <c r="I269" s="93"/>
      <c r="J269" s="94"/>
      <c r="K269" s="95"/>
      <c r="L269" s="97"/>
      <c r="M269" s="76"/>
      <c r="N269" s="76"/>
      <c r="O269" s="72"/>
    </row>
    <row r="270" spans="1:15" s="51" customFormat="1" ht="15" hidden="1">
      <c r="A270" s="77"/>
      <c r="B270" s="50"/>
      <c r="C270" s="90"/>
      <c r="D270" s="91"/>
      <c r="E270" s="92"/>
      <c r="F270" s="92"/>
      <c r="G270" s="92"/>
      <c r="H270" s="93"/>
      <c r="I270" s="93"/>
      <c r="J270" s="94"/>
      <c r="K270" s="95"/>
      <c r="L270" s="97"/>
      <c r="M270" s="76"/>
      <c r="N270" s="76"/>
      <c r="O270" s="72"/>
    </row>
    <row r="271" spans="1:15" s="51" customFormat="1" ht="15" hidden="1">
      <c r="A271" s="77"/>
      <c r="B271" s="50"/>
      <c r="C271" s="90"/>
      <c r="D271" s="91"/>
      <c r="E271" s="92"/>
      <c r="F271" s="92"/>
      <c r="G271" s="92"/>
      <c r="H271" s="93"/>
      <c r="I271" s="93"/>
      <c r="J271" s="94"/>
      <c r="K271" s="95"/>
      <c r="L271" s="97"/>
      <c r="M271" s="76"/>
      <c r="N271" s="76"/>
      <c r="O271" s="72"/>
    </row>
    <row r="272" spans="2:13" s="73" customFormat="1" ht="15" hidden="1">
      <c r="B272" s="74" t="str">
        <f>ΠΡΟΥΠΟΛΟΓΙΣΜΟΣ!B74</f>
        <v>ΟΜΑΔΑ  Γ:</v>
      </c>
      <c r="C272" s="74">
        <f>ΠΡΟΥΠΟΛΟΓΙΣΜΟΣ!C74</f>
        <v>0</v>
      </c>
      <c r="H272" s="75"/>
      <c r="K272" s="76"/>
      <c r="L272" s="76"/>
      <c r="M272" s="72"/>
    </row>
    <row r="273" spans="1:11" s="73" customFormat="1" ht="15" hidden="1">
      <c r="A273" s="77"/>
      <c r="B273" s="50"/>
      <c r="C273" s="50"/>
      <c r="D273" s="98"/>
      <c r="E273" s="99"/>
      <c r="F273" s="97"/>
      <c r="G273" s="97"/>
      <c r="H273" s="98"/>
      <c r="I273" s="100"/>
      <c r="J273" s="97"/>
      <c r="K273" s="76"/>
    </row>
    <row r="274" spans="1:13" s="73" customFormat="1" ht="15" hidden="1">
      <c r="A274" s="103">
        <v>1</v>
      </c>
      <c r="B274" s="104">
        <f>VLOOKUP($A274,ΠΡΟΥΠΟΛΟΓΙΣΜΟΣ!$A$75:$E$94,2,FALSE)</f>
        <v>0</v>
      </c>
      <c r="C274" s="244">
        <f>VLOOKUP($A274,ΠΡΟΥΠΟΛΟΓΙΣΜΟΣ!$A$75:$E$94,3,FALSE)</f>
        <v>0</v>
      </c>
      <c r="D274" s="244"/>
      <c r="E274" s="244"/>
      <c r="F274" s="244"/>
      <c r="G274" s="244"/>
      <c r="H274" s="244"/>
      <c r="I274" s="244"/>
      <c r="J274" s="244"/>
      <c r="K274" s="244"/>
      <c r="L274" s="76"/>
      <c r="M274" s="72"/>
    </row>
    <row r="275" spans="1:11" s="51" customFormat="1" ht="13.5" hidden="1" thickBot="1">
      <c r="A275" s="77"/>
      <c r="B275" s="50"/>
      <c r="D275" s="78"/>
      <c r="E275" s="79"/>
      <c r="F275" s="79"/>
      <c r="G275" s="79"/>
      <c r="H275" s="80"/>
      <c r="I275" s="80"/>
      <c r="J275" s="81"/>
      <c r="K275" s="82">
        <f>K276</f>
        <v>0</v>
      </c>
    </row>
    <row r="276" spans="1:11" s="51" customFormat="1" ht="15" hidden="1">
      <c r="A276" s="77"/>
      <c r="B276" s="83"/>
      <c r="C276" s="84" t="s">
        <v>34</v>
      </c>
      <c r="D276" s="85"/>
      <c r="E276" s="86"/>
      <c r="F276" s="86"/>
      <c r="G276" s="86"/>
      <c r="H276" s="87"/>
      <c r="I276" s="87"/>
      <c r="J276" s="88">
        <f>SUM(J275:J275)</f>
        <v>0</v>
      </c>
      <c r="K276" s="89">
        <f>VLOOKUP($A274,ΠΡΟΥΠΟΛΟΓΙΣΜΟΣ!$A$75:$E$94,5,FALSE)</f>
        <v>0</v>
      </c>
    </row>
    <row r="277" spans="1:11" s="51" customFormat="1" ht="15" hidden="1">
      <c r="A277" s="77"/>
      <c r="B277" s="50"/>
      <c r="C277" s="90" t="s">
        <v>46</v>
      </c>
      <c r="D277" s="91"/>
      <c r="E277" s="92"/>
      <c r="F277" s="92"/>
      <c r="G277" s="92"/>
      <c r="H277" s="93"/>
      <c r="I277" s="93"/>
      <c r="J277" s="94">
        <f>ROUNDUP(J276,0)</f>
        <v>0</v>
      </c>
      <c r="K277" s="95">
        <f>K276</f>
        <v>0</v>
      </c>
    </row>
    <row r="278" spans="1:15" s="51" customFormat="1" ht="15" hidden="1">
      <c r="A278" s="77"/>
      <c r="B278" s="50"/>
      <c r="C278" s="90"/>
      <c r="D278" s="91"/>
      <c r="E278" s="92"/>
      <c r="F278" s="92"/>
      <c r="G278" s="92"/>
      <c r="H278" s="93"/>
      <c r="I278" s="93"/>
      <c r="J278" s="94"/>
      <c r="K278" s="95"/>
      <c r="L278" s="97"/>
      <c r="M278" s="76"/>
      <c r="N278" s="76"/>
      <c r="O278" s="72"/>
    </row>
    <row r="279" spans="1:15" s="51" customFormat="1" ht="15" hidden="1">
      <c r="A279" s="77"/>
      <c r="B279" s="50"/>
      <c r="C279" s="90"/>
      <c r="D279" s="91"/>
      <c r="E279" s="92"/>
      <c r="F279" s="92"/>
      <c r="G279" s="92"/>
      <c r="H279" s="93"/>
      <c r="I279" s="93"/>
      <c r="J279" s="94"/>
      <c r="K279" s="95"/>
      <c r="L279" s="97"/>
      <c r="M279" s="76"/>
      <c r="N279" s="76"/>
      <c r="O279" s="72"/>
    </row>
    <row r="280" spans="1:13" s="73" customFormat="1" ht="15" hidden="1">
      <c r="A280" s="103">
        <f>A274+1</f>
        <v>2</v>
      </c>
      <c r="B280" s="104">
        <f>VLOOKUP($A280,ΠΡΟΥΠΟΛΟΓΙΣΜΟΣ!$A$75:$E$94,2,FALSE)</f>
        <v>0</v>
      </c>
      <c r="C280" s="244">
        <f>VLOOKUP($A280,ΠΡΟΥΠΟΛΟΓΙΣΜΟΣ!$A$75:$E$94,3,FALSE)</f>
        <v>0</v>
      </c>
      <c r="D280" s="244"/>
      <c r="E280" s="244"/>
      <c r="F280" s="244"/>
      <c r="G280" s="244"/>
      <c r="H280" s="244"/>
      <c r="I280" s="244"/>
      <c r="J280" s="244"/>
      <c r="K280" s="244"/>
      <c r="L280" s="76"/>
      <c r="M280" s="72"/>
    </row>
    <row r="281" spans="1:11" s="51" customFormat="1" ht="13.5" hidden="1" thickBot="1">
      <c r="A281" s="77"/>
      <c r="B281" s="50"/>
      <c r="D281" s="78"/>
      <c r="E281" s="79"/>
      <c r="F281" s="79"/>
      <c r="G281" s="79"/>
      <c r="H281" s="80"/>
      <c r="I281" s="80"/>
      <c r="J281" s="81"/>
      <c r="K281" s="82">
        <f>K282</f>
        <v>0</v>
      </c>
    </row>
    <row r="282" spans="1:11" s="51" customFormat="1" ht="15" hidden="1">
      <c r="A282" s="77"/>
      <c r="B282" s="83"/>
      <c r="C282" s="84" t="s">
        <v>34</v>
      </c>
      <c r="D282" s="85"/>
      <c r="E282" s="86"/>
      <c r="F282" s="86"/>
      <c r="G282" s="86"/>
      <c r="H282" s="87"/>
      <c r="I282" s="87"/>
      <c r="J282" s="88">
        <f>SUM(J281:J281)</f>
        <v>0</v>
      </c>
      <c r="K282" s="89">
        <f>VLOOKUP($A280,ΠΡΟΥΠΟΛΟΓΙΣΜΟΣ!$A$75:$E$94,5,FALSE)</f>
        <v>0</v>
      </c>
    </row>
    <row r="283" spans="1:11" s="51" customFormat="1" ht="15" hidden="1">
      <c r="A283" s="77"/>
      <c r="B283" s="50"/>
      <c r="C283" s="90" t="s">
        <v>46</v>
      </c>
      <c r="D283" s="91"/>
      <c r="E283" s="92"/>
      <c r="F283" s="92"/>
      <c r="G283" s="92"/>
      <c r="H283" s="93"/>
      <c r="I283" s="93"/>
      <c r="J283" s="94">
        <f>ROUNDUP(J282,0)</f>
        <v>0</v>
      </c>
      <c r="K283" s="95">
        <f>K282</f>
        <v>0</v>
      </c>
    </row>
    <row r="284" spans="1:15" s="51" customFormat="1" ht="15" hidden="1">
      <c r="A284" s="77"/>
      <c r="B284" s="50"/>
      <c r="C284" s="90"/>
      <c r="D284" s="91"/>
      <c r="E284" s="92"/>
      <c r="F284" s="92"/>
      <c r="G284" s="92"/>
      <c r="H284" s="93"/>
      <c r="I284" s="93"/>
      <c r="J284" s="94"/>
      <c r="K284" s="95"/>
      <c r="L284" s="97"/>
      <c r="M284" s="76"/>
      <c r="N284" s="76"/>
      <c r="O284" s="72"/>
    </row>
    <row r="285" spans="1:15" s="51" customFormat="1" ht="15" hidden="1">
      <c r="A285" s="77"/>
      <c r="B285" s="50"/>
      <c r="C285" s="90"/>
      <c r="D285" s="91"/>
      <c r="E285" s="92"/>
      <c r="F285" s="92"/>
      <c r="G285" s="92"/>
      <c r="H285" s="93"/>
      <c r="I285" s="93"/>
      <c r="J285" s="94"/>
      <c r="K285" s="95"/>
      <c r="L285" s="97"/>
      <c r="M285" s="76"/>
      <c r="N285" s="76"/>
      <c r="O285" s="72"/>
    </row>
    <row r="286" spans="1:15" s="51" customFormat="1" ht="15" hidden="1">
      <c r="A286" s="77"/>
      <c r="B286" s="50"/>
      <c r="C286" s="90"/>
      <c r="D286" s="91"/>
      <c r="E286" s="92"/>
      <c r="F286" s="92"/>
      <c r="G286" s="92"/>
      <c r="H286" s="93"/>
      <c r="I286" s="93"/>
      <c r="J286" s="94"/>
      <c r="K286" s="95"/>
      <c r="L286" s="97"/>
      <c r="M286" s="76"/>
      <c r="N286" s="76"/>
      <c r="O286" s="72"/>
    </row>
    <row r="287" spans="1:13" s="73" customFormat="1" ht="15" hidden="1">
      <c r="A287" s="103">
        <f>A280+1</f>
        <v>3</v>
      </c>
      <c r="B287" s="104">
        <f>VLOOKUP($A287,ΠΡΟΥΠΟΛΟΓΙΣΜΟΣ!$A$75:$CE$94,2,FALSE)</f>
        <v>0</v>
      </c>
      <c r="C287" s="244">
        <f>VLOOKUP($A287,ΠΡΟΥΠΟΛΟΓΙΣΜΟΣ!$A$75:$E$94,3,FALSE)</f>
        <v>0</v>
      </c>
      <c r="D287" s="244"/>
      <c r="E287" s="244"/>
      <c r="F287" s="244"/>
      <c r="G287" s="244"/>
      <c r="H287" s="244"/>
      <c r="I287" s="244"/>
      <c r="J287" s="244"/>
      <c r="K287" s="244"/>
      <c r="L287" s="76"/>
      <c r="M287" s="72"/>
    </row>
    <row r="288" spans="1:11" s="51" customFormat="1" ht="13.5" hidden="1" thickBot="1">
      <c r="A288" s="77"/>
      <c r="B288" s="50"/>
      <c r="D288" s="78"/>
      <c r="E288" s="79"/>
      <c r="F288" s="79"/>
      <c r="G288" s="79"/>
      <c r="H288" s="80"/>
      <c r="I288" s="80"/>
      <c r="J288" s="81"/>
      <c r="K288" s="82">
        <f>K289</f>
        <v>0</v>
      </c>
    </row>
    <row r="289" spans="1:11" s="51" customFormat="1" ht="15" hidden="1">
      <c r="A289" s="77"/>
      <c r="B289" s="83"/>
      <c r="C289" s="84" t="s">
        <v>34</v>
      </c>
      <c r="D289" s="85"/>
      <c r="E289" s="86"/>
      <c r="F289" s="86"/>
      <c r="G289" s="86"/>
      <c r="H289" s="87"/>
      <c r="I289" s="87"/>
      <c r="J289" s="88">
        <f>SUM(J288:J288)</f>
        <v>0</v>
      </c>
      <c r="K289" s="89">
        <f>VLOOKUP($A287,ΠΡΟΥΠΟΛΟΓΙΣΜΟΣ!$A$75:$E$94,5,FALSE)</f>
        <v>0</v>
      </c>
    </row>
    <row r="290" spans="1:15" s="51" customFormat="1" ht="15" hidden="1">
      <c r="A290" s="77"/>
      <c r="B290" s="50"/>
      <c r="C290" s="90"/>
      <c r="D290" s="91"/>
      <c r="E290" s="92"/>
      <c r="F290" s="92"/>
      <c r="G290" s="92"/>
      <c r="H290" s="93"/>
      <c r="I290" s="93"/>
      <c r="J290" s="94"/>
      <c r="K290" s="95"/>
      <c r="L290" s="97"/>
      <c r="M290" s="76"/>
      <c r="N290" s="76"/>
      <c r="O290" s="72"/>
    </row>
    <row r="291" spans="1:15" s="51" customFormat="1" ht="15" hidden="1">
      <c r="A291" s="77"/>
      <c r="B291" s="50"/>
      <c r="C291" s="90"/>
      <c r="D291" s="91"/>
      <c r="E291" s="92"/>
      <c r="F291" s="92"/>
      <c r="G291" s="92"/>
      <c r="H291" s="93"/>
      <c r="I291" s="93"/>
      <c r="J291" s="94"/>
      <c r="K291" s="95"/>
      <c r="L291" s="97"/>
      <c r="M291" s="76"/>
      <c r="N291" s="76"/>
      <c r="O291" s="72"/>
    </row>
    <row r="292" spans="1:15" s="51" customFormat="1" ht="15" hidden="1">
      <c r="A292" s="77"/>
      <c r="B292" s="50"/>
      <c r="C292" s="90"/>
      <c r="D292" s="91"/>
      <c r="E292" s="92"/>
      <c r="F292" s="92"/>
      <c r="G292" s="92"/>
      <c r="H292" s="93"/>
      <c r="I292" s="93"/>
      <c r="J292" s="94"/>
      <c r="K292" s="95"/>
      <c r="L292" s="97"/>
      <c r="M292" s="76"/>
      <c r="N292" s="76"/>
      <c r="O292" s="72"/>
    </row>
    <row r="293" spans="1:13" s="73" customFormat="1" ht="15" hidden="1">
      <c r="A293" s="103">
        <f>A287+1</f>
        <v>4</v>
      </c>
      <c r="B293" s="104">
        <f>VLOOKUP($A293,ΠΡΟΥΠΟΛΟΓΙΣΜΟΣ!$A$75:$E$94,2,FALSE)</f>
        <v>0</v>
      </c>
      <c r="C293" s="244">
        <f>VLOOKUP($A293,ΠΡΟΥΠΟΛΟΓΙΣΜΟΣ!$A$75:$E$94,3,FALSE)</f>
        <v>0</v>
      </c>
      <c r="D293" s="244"/>
      <c r="E293" s="244"/>
      <c r="F293" s="244"/>
      <c r="G293" s="244"/>
      <c r="H293" s="244"/>
      <c r="I293" s="244"/>
      <c r="J293" s="244"/>
      <c r="K293" s="244"/>
      <c r="L293" s="76"/>
      <c r="M293" s="72"/>
    </row>
    <row r="294" spans="1:11" s="51" customFormat="1" ht="13.5" hidden="1" thickBot="1">
      <c r="A294" s="77"/>
      <c r="B294" s="50"/>
      <c r="D294" s="78"/>
      <c r="E294" s="79"/>
      <c r="F294" s="79"/>
      <c r="G294" s="79"/>
      <c r="H294" s="80"/>
      <c r="I294" s="80"/>
      <c r="J294" s="81"/>
      <c r="K294" s="82">
        <f>K295</f>
        <v>0</v>
      </c>
    </row>
    <row r="295" spans="1:11" s="51" customFormat="1" ht="15" hidden="1">
      <c r="A295" s="77"/>
      <c r="B295" s="83"/>
      <c r="C295" s="84" t="s">
        <v>34</v>
      </c>
      <c r="D295" s="85"/>
      <c r="E295" s="86"/>
      <c r="F295" s="86"/>
      <c r="G295" s="86"/>
      <c r="H295" s="87"/>
      <c r="I295" s="87"/>
      <c r="J295" s="88">
        <f>SUM(J294:J294)</f>
        <v>0</v>
      </c>
      <c r="K295" s="89">
        <f>VLOOKUP($A293,ΠΡΟΥΠΟΛΟΓΙΣΜΟΣ!$A$75:$E$94,5,FALSE)</f>
        <v>0</v>
      </c>
    </row>
    <row r="296" spans="1:11" s="51" customFormat="1" ht="15" hidden="1">
      <c r="A296" s="77"/>
      <c r="B296" s="50"/>
      <c r="C296" s="90" t="s">
        <v>46</v>
      </c>
      <c r="D296" s="91"/>
      <c r="E296" s="92"/>
      <c r="F296" s="92"/>
      <c r="G296" s="92"/>
      <c r="H296" s="93"/>
      <c r="I296" s="93"/>
      <c r="J296" s="94">
        <f>ROUNDUP(J295,0)</f>
        <v>0</v>
      </c>
      <c r="K296" s="95">
        <f>K295</f>
        <v>0</v>
      </c>
    </row>
    <row r="297" spans="1:15" s="51" customFormat="1" ht="15" hidden="1">
      <c r="A297" s="77"/>
      <c r="B297" s="50"/>
      <c r="C297" s="90"/>
      <c r="D297" s="91"/>
      <c r="E297" s="92"/>
      <c r="F297" s="92"/>
      <c r="G297" s="92"/>
      <c r="H297" s="93"/>
      <c r="I297" s="93"/>
      <c r="J297" s="94"/>
      <c r="K297" s="95"/>
      <c r="L297" s="97"/>
      <c r="M297" s="76"/>
      <c r="N297" s="76"/>
      <c r="O297" s="72"/>
    </row>
    <row r="298" spans="1:15" s="51" customFormat="1" ht="15" hidden="1">
      <c r="A298" s="77"/>
      <c r="B298" s="50"/>
      <c r="C298" s="90"/>
      <c r="D298" s="91"/>
      <c r="E298" s="92"/>
      <c r="F298" s="92"/>
      <c r="G298" s="92"/>
      <c r="H298" s="93"/>
      <c r="I298" s="93"/>
      <c r="J298" s="94"/>
      <c r="K298" s="95"/>
      <c r="L298" s="97"/>
      <c r="M298" s="76"/>
      <c r="N298" s="76"/>
      <c r="O298" s="72"/>
    </row>
    <row r="299" spans="1:15" s="51" customFormat="1" ht="15" hidden="1">
      <c r="A299" s="77"/>
      <c r="B299" s="50"/>
      <c r="C299" s="90"/>
      <c r="D299" s="91"/>
      <c r="E299" s="92"/>
      <c r="F299" s="92"/>
      <c r="G299" s="92"/>
      <c r="H299" s="93"/>
      <c r="I299" s="93"/>
      <c r="J299" s="94"/>
      <c r="K299" s="95"/>
      <c r="L299" s="97"/>
      <c r="M299" s="76"/>
      <c r="N299" s="76"/>
      <c r="O299" s="72"/>
    </row>
    <row r="300" spans="1:13" s="73" customFormat="1" ht="15" hidden="1">
      <c r="A300" s="103">
        <f>A293+1</f>
        <v>5</v>
      </c>
      <c r="B300" s="104">
        <f>VLOOKUP($A300,ΠΡΟΥΠΟΛΟΓΙΣΜΟΣ!$A$75:$E$94,2,FALSE)</f>
        <v>0</v>
      </c>
      <c r="C300" s="244">
        <f>VLOOKUP($A300,ΠΡΟΥΠΟΛΟΓΙΣΜΟΣ!$A$75:$E$94,3,FALSE)</f>
        <v>0</v>
      </c>
      <c r="D300" s="244"/>
      <c r="E300" s="244"/>
      <c r="F300" s="244"/>
      <c r="G300" s="244"/>
      <c r="H300" s="244"/>
      <c r="I300" s="244"/>
      <c r="J300" s="244"/>
      <c r="K300" s="244"/>
      <c r="L300" s="76"/>
      <c r="M300" s="72"/>
    </row>
    <row r="301" spans="1:11" s="51" customFormat="1" ht="13.5" hidden="1" thickBot="1">
      <c r="A301" s="77"/>
      <c r="B301" s="50"/>
      <c r="D301" s="78"/>
      <c r="E301" s="79"/>
      <c r="F301" s="79"/>
      <c r="G301" s="79"/>
      <c r="H301" s="80"/>
      <c r="I301" s="80"/>
      <c r="J301" s="81"/>
      <c r="K301" s="82">
        <f>K302</f>
        <v>0</v>
      </c>
    </row>
    <row r="302" spans="1:11" s="51" customFormat="1" ht="15" hidden="1">
      <c r="A302" s="77"/>
      <c r="B302" s="83"/>
      <c r="C302" s="84" t="s">
        <v>34</v>
      </c>
      <c r="D302" s="85"/>
      <c r="E302" s="86"/>
      <c r="F302" s="86"/>
      <c r="G302" s="86"/>
      <c r="H302" s="87"/>
      <c r="I302" s="87"/>
      <c r="J302" s="88">
        <f>SUM(J301:J301)</f>
        <v>0</v>
      </c>
      <c r="K302" s="89">
        <f>VLOOKUP($A300,ΠΡΟΥΠΟΛΟΓΙΣΜΟΣ!$A$75:$E$94,5,FALSE)</f>
        <v>0</v>
      </c>
    </row>
    <row r="303" spans="1:11" s="51" customFormat="1" ht="15" hidden="1">
      <c r="A303" s="77"/>
      <c r="B303" s="50"/>
      <c r="C303" s="90" t="s">
        <v>46</v>
      </c>
      <c r="D303" s="91"/>
      <c r="E303" s="92"/>
      <c r="F303" s="92"/>
      <c r="G303" s="92"/>
      <c r="H303" s="93"/>
      <c r="I303" s="93"/>
      <c r="J303" s="94">
        <f>ROUNDUP(J302,0)</f>
        <v>0</v>
      </c>
      <c r="K303" s="95">
        <f>K302</f>
        <v>0</v>
      </c>
    </row>
    <row r="304" spans="1:15" s="51" customFormat="1" ht="15">
      <c r="A304" s="77"/>
      <c r="B304" s="50"/>
      <c r="C304" s="90"/>
      <c r="D304" s="91"/>
      <c r="E304" s="92"/>
      <c r="F304" s="92"/>
      <c r="G304" s="92"/>
      <c r="H304" s="93"/>
      <c r="I304" s="93"/>
      <c r="J304" s="94"/>
      <c r="K304" s="95"/>
      <c r="L304" s="97"/>
      <c r="M304" s="76"/>
      <c r="N304" s="76"/>
      <c r="O304" s="72"/>
    </row>
    <row r="305" spans="1:15" s="51" customFormat="1" ht="15">
      <c r="A305" s="77"/>
      <c r="B305" s="50"/>
      <c r="C305" s="90"/>
      <c r="D305" s="91"/>
      <c r="E305" s="92"/>
      <c r="F305" s="92"/>
      <c r="G305" s="92"/>
      <c r="H305" s="93"/>
      <c r="I305" s="93"/>
      <c r="J305" s="94"/>
      <c r="K305" s="95"/>
      <c r="L305" s="97"/>
      <c r="M305" s="76"/>
      <c r="N305" s="76"/>
      <c r="O305" s="72"/>
    </row>
    <row r="306" spans="1:15" s="51" customFormat="1" ht="15" hidden="1">
      <c r="A306" s="77"/>
      <c r="B306" s="50"/>
      <c r="C306" s="90"/>
      <c r="D306" s="91"/>
      <c r="E306" s="92"/>
      <c r="F306" s="92"/>
      <c r="G306" s="92"/>
      <c r="H306" s="93"/>
      <c r="I306" s="93"/>
      <c r="J306" s="94"/>
      <c r="K306" s="95"/>
      <c r="L306" s="97"/>
      <c r="M306" s="76"/>
      <c r="N306" s="76"/>
      <c r="O306" s="72"/>
    </row>
    <row r="307" spans="1:13" s="73" customFormat="1" ht="15" hidden="1">
      <c r="A307" s="103">
        <f>A300+1</f>
        <v>6</v>
      </c>
      <c r="B307" s="104">
        <f>VLOOKUP($A307,ΠΡΟΥΠΟΛΟΓΙΣΜΟΣ!$A$75:$CE$94,2,FALSE)</f>
        <v>0</v>
      </c>
      <c r="C307" s="244">
        <f>VLOOKUP($A307,ΠΡΟΥΠΟΛΟΓΙΣΜΟΣ!$A$75:$E$94,3,FALSE)</f>
        <v>0</v>
      </c>
      <c r="D307" s="244"/>
      <c r="E307" s="244"/>
      <c r="F307" s="244"/>
      <c r="G307" s="244"/>
      <c r="H307" s="244"/>
      <c r="I307" s="244"/>
      <c r="J307" s="244"/>
      <c r="K307" s="244"/>
      <c r="L307" s="76"/>
      <c r="M307" s="72"/>
    </row>
    <row r="308" spans="1:11" s="51" customFormat="1" ht="13.5" hidden="1" thickBot="1">
      <c r="A308" s="77"/>
      <c r="B308" s="50"/>
      <c r="D308" s="78"/>
      <c r="E308" s="79"/>
      <c r="F308" s="79"/>
      <c r="G308" s="79"/>
      <c r="H308" s="80"/>
      <c r="I308" s="80"/>
      <c r="J308" s="81"/>
      <c r="K308" s="82">
        <f>K309</f>
        <v>0</v>
      </c>
    </row>
    <row r="309" spans="1:11" s="51" customFormat="1" ht="15" hidden="1">
      <c r="A309" s="77"/>
      <c r="B309" s="83"/>
      <c r="C309" s="84" t="s">
        <v>34</v>
      </c>
      <c r="D309" s="85"/>
      <c r="E309" s="86"/>
      <c r="F309" s="86"/>
      <c r="G309" s="86"/>
      <c r="H309" s="87"/>
      <c r="I309" s="87"/>
      <c r="J309" s="88">
        <f>SUM(J308:J308)</f>
        <v>0</v>
      </c>
      <c r="K309" s="89">
        <f>VLOOKUP($A307,ΠΡΟΥΠΟΛΟΓΙΣΜΟΣ!$A$75:$E$94,5,FALSE)</f>
        <v>0</v>
      </c>
    </row>
    <row r="310" spans="1:15" s="51" customFormat="1" ht="15" hidden="1">
      <c r="A310" s="77"/>
      <c r="B310" s="50"/>
      <c r="C310" s="90"/>
      <c r="D310" s="91"/>
      <c r="E310" s="92"/>
      <c r="F310" s="92"/>
      <c r="G310" s="92"/>
      <c r="H310" s="93"/>
      <c r="I310" s="93"/>
      <c r="J310" s="94"/>
      <c r="K310" s="95"/>
      <c r="L310" s="97"/>
      <c r="M310" s="76"/>
      <c r="N310" s="76"/>
      <c r="O310" s="72"/>
    </row>
    <row r="311" spans="1:15" s="51" customFormat="1" ht="15" hidden="1">
      <c r="A311" s="77"/>
      <c r="B311" s="50"/>
      <c r="C311" s="90"/>
      <c r="D311" s="91"/>
      <c r="E311" s="92"/>
      <c r="F311" s="92"/>
      <c r="G311" s="92"/>
      <c r="H311" s="93"/>
      <c r="I311" s="93"/>
      <c r="J311" s="94"/>
      <c r="K311" s="95"/>
      <c r="L311" s="97"/>
      <c r="M311" s="76"/>
      <c r="N311" s="76"/>
      <c r="O311" s="72"/>
    </row>
    <row r="312" spans="1:15" s="51" customFormat="1" ht="15" hidden="1">
      <c r="A312" s="77"/>
      <c r="B312" s="50"/>
      <c r="C312" s="90"/>
      <c r="D312" s="91"/>
      <c r="E312" s="92"/>
      <c r="F312" s="92"/>
      <c r="G312" s="92"/>
      <c r="H312" s="93"/>
      <c r="I312" s="93"/>
      <c r="J312" s="94"/>
      <c r="K312" s="95"/>
      <c r="L312" s="97"/>
      <c r="M312" s="76"/>
      <c r="N312" s="76"/>
      <c r="O312" s="72"/>
    </row>
    <row r="313" spans="1:13" s="73" customFormat="1" ht="15" hidden="1">
      <c r="A313" s="103">
        <f>A307+1</f>
        <v>7</v>
      </c>
      <c r="B313" s="104">
        <f>VLOOKUP($A313,ΠΡΟΥΠΟΛΟΓΙΣΜΟΣ!$A$75:$E$94,2,FALSE)</f>
        <v>0</v>
      </c>
      <c r="C313" s="244">
        <f>VLOOKUP($A313,ΠΡΟΥΠΟΛΟΓΙΣΜΟΣ!$A$75:$E$94,3,FALSE)</f>
        <v>0</v>
      </c>
      <c r="D313" s="244"/>
      <c r="E313" s="244"/>
      <c r="F313" s="244"/>
      <c r="G313" s="244"/>
      <c r="H313" s="244"/>
      <c r="I313" s="244"/>
      <c r="J313" s="244"/>
      <c r="K313" s="244"/>
      <c r="L313" s="76"/>
      <c r="M313" s="72"/>
    </row>
    <row r="314" spans="1:11" s="51" customFormat="1" ht="13.5" hidden="1" thickBot="1">
      <c r="A314" s="77"/>
      <c r="B314" s="50"/>
      <c r="D314" s="78"/>
      <c r="E314" s="79"/>
      <c r="F314" s="79"/>
      <c r="G314" s="79"/>
      <c r="H314" s="80"/>
      <c r="I314" s="80"/>
      <c r="J314" s="81"/>
      <c r="K314" s="82">
        <f>K315</f>
        <v>0</v>
      </c>
    </row>
    <row r="315" spans="1:11" s="51" customFormat="1" ht="15" hidden="1">
      <c r="A315" s="77"/>
      <c r="B315" s="83"/>
      <c r="C315" s="84" t="s">
        <v>34</v>
      </c>
      <c r="D315" s="85"/>
      <c r="E315" s="86"/>
      <c r="F315" s="86"/>
      <c r="G315" s="86"/>
      <c r="H315" s="87"/>
      <c r="I315" s="87"/>
      <c r="J315" s="88">
        <f>SUM(J314:J314)</f>
        <v>0</v>
      </c>
      <c r="K315" s="89">
        <f>VLOOKUP($A313,ΠΡΟΥΠΟΛΟΓΙΣΜΟΣ!$A$75:$E$94,5,FALSE)</f>
        <v>0</v>
      </c>
    </row>
    <row r="316" spans="1:11" s="51" customFormat="1" ht="15" hidden="1">
      <c r="A316" s="77"/>
      <c r="B316" s="50"/>
      <c r="C316" s="90" t="s">
        <v>46</v>
      </c>
      <c r="D316" s="91"/>
      <c r="E316" s="92"/>
      <c r="F316" s="92"/>
      <c r="G316" s="92"/>
      <c r="H316" s="93"/>
      <c r="I316" s="93"/>
      <c r="J316" s="94">
        <f>ROUNDUP(J315,0)</f>
        <v>0</v>
      </c>
      <c r="K316" s="95">
        <f>K315</f>
        <v>0</v>
      </c>
    </row>
    <row r="317" spans="1:15" s="51" customFormat="1" ht="15" hidden="1">
      <c r="A317" s="77"/>
      <c r="B317" s="50"/>
      <c r="C317" s="90"/>
      <c r="D317" s="91"/>
      <c r="E317" s="92"/>
      <c r="F317" s="92"/>
      <c r="G317" s="92"/>
      <c r="H317" s="93"/>
      <c r="I317" s="93"/>
      <c r="J317" s="94"/>
      <c r="K317" s="95"/>
      <c r="L317" s="97"/>
      <c r="M317" s="76"/>
      <c r="N317" s="76"/>
      <c r="O317" s="72"/>
    </row>
    <row r="318" spans="1:15" s="51" customFormat="1" ht="15" hidden="1">
      <c r="A318" s="77"/>
      <c r="B318" s="50"/>
      <c r="C318" s="90"/>
      <c r="D318" s="91"/>
      <c r="E318" s="92"/>
      <c r="F318" s="92"/>
      <c r="G318" s="92"/>
      <c r="H318" s="93"/>
      <c r="I318" s="93"/>
      <c r="J318" s="94"/>
      <c r="K318" s="95"/>
      <c r="L318" s="97"/>
      <c r="M318" s="76"/>
      <c r="N318" s="76"/>
      <c r="O318" s="72"/>
    </row>
    <row r="319" spans="1:15" s="51" customFormat="1" ht="15" hidden="1">
      <c r="A319" s="77"/>
      <c r="B319" s="50"/>
      <c r="C319" s="90"/>
      <c r="D319" s="91"/>
      <c r="E319" s="92"/>
      <c r="F319" s="92"/>
      <c r="G319" s="92"/>
      <c r="H319" s="93"/>
      <c r="I319" s="93"/>
      <c r="J319" s="94"/>
      <c r="K319" s="95"/>
      <c r="L319" s="97"/>
      <c r="M319" s="76"/>
      <c r="N319" s="76"/>
      <c r="O319" s="72"/>
    </row>
    <row r="320" spans="1:13" s="73" customFormat="1" ht="15" hidden="1">
      <c r="A320" s="103">
        <f>A313+1</f>
        <v>8</v>
      </c>
      <c r="B320" s="104">
        <f>VLOOKUP($A320,ΠΡΟΥΠΟΛΟΓΙΣΜΟΣ!$A$75:$CE$94,2,FALSE)</f>
        <v>0</v>
      </c>
      <c r="C320" s="244">
        <f>VLOOKUP($A320,ΠΡΟΥΠΟΛΟΓΙΣΜΟΣ!$A$75:$E$94,3,FALSE)</f>
        <v>0</v>
      </c>
      <c r="D320" s="244"/>
      <c r="E320" s="244"/>
      <c r="F320" s="244"/>
      <c r="G320" s="244"/>
      <c r="H320" s="244"/>
      <c r="I320" s="244"/>
      <c r="J320" s="244"/>
      <c r="K320" s="244"/>
      <c r="L320" s="76"/>
      <c r="M320" s="72"/>
    </row>
    <row r="321" spans="1:11" s="51" customFormat="1" ht="13.5" hidden="1" thickBot="1">
      <c r="A321" s="77"/>
      <c r="B321" s="50"/>
      <c r="D321" s="78"/>
      <c r="E321" s="79"/>
      <c r="F321" s="79"/>
      <c r="G321" s="79"/>
      <c r="H321" s="80"/>
      <c r="I321" s="80"/>
      <c r="J321" s="81"/>
      <c r="K321" s="82">
        <f>K322</f>
        <v>0</v>
      </c>
    </row>
    <row r="322" spans="1:11" s="51" customFormat="1" ht="15" hidden="1">
      <c r="A322" s="77"/>
      <c r="B322" s="83"/>
      <c r="C322" s="84" t="s">
        <v>34</v>
      </c>
      <c r="D322" s="85"/>
      <c r="E322" s="86"/>
      <c r="F322" s="86"/>
      <c r="G322" s="86"/>
      <c r="H322" s="87"/>
      <c r="I322" s="87"/>
      <c r="J322" s="88">
        <f>SUM(J321:J321)</f>
        <v>0</v>
      </c>
      <c r="K322" s="89">
        <f>VLOOKUP($A320,ΠΡΟΥΠΟΛΟΓΙΣΜΟΣ!$A$75:$E$94,5,FALSE)</f>
        <v>0</v>
      </c>
    </row>
    <row r="323" spans="1:15" s="51" customFormat="1" ht="15" hidden="1">
      <c r="A323" s="77"/>
      <c r="B323" s="50"/>
      <c r="C323" s="90"/>
      <c r="D323" s="91"/>
      <c r="E323" s="92"/>
      <c r="F323" s="92"/>
      <c r="G323" s="92"/>
      <c r="H323" s="93"/>
      <c r="I323" s="93"/>
      <c r="J323" s="94"/>
      <c r="K323" s="95"/>
      <c r="L323" s="97"/>
      <c r="M323" s="76"/>
      <c r="N323" s="76"/>
      <c r="O323" s="72"/>
    </row>
    <row r="324" spans="1:15" s="51" customFormat="1" ht="15" hidden="1">
      <c r="A324" s="77"/>
      <c r="B324" s="50"/>
      <c r="C324" s="90"/>
      <c r="D324" s="91"/>
      <c r="E324" s="92"/>
      <c r="F324" s="92"/>
      <c r="G324" s="92"/>
      <c r="H324" s="93"/>
      <c r="I324" s="93"/>
      <c r="J324" s="94"/>
      <c r="K324" s="95"/>
      <c r="L324" s="97"/>
      <c r="M324" s="76"/>
      <c r="N324" s="76"/>
      <c r="O324" s="72"/>
    </row>
    <row r="325" spans="1:15" s="51" customFormat="1" ht="15" hidden="1">
      <c r="A325" s="77"/>
      <c r="B325" s="50"/>
      <c r="C325" s="90"/>
      <c r="D325" s="91"/>
      <c r="E325" s="92"/>
      <c r="F325" s="92"/>
      <c r="G325" s="92"/>
      <c r="H325" s="93"/>
      <c r="I325" s="93"/>
      <c r="J325" s="94"/>
      <c r="K325" s="95"/>
      <c r="L325" s="97"/>
      <c r="M325" s="76"/>
      <c r="N325" s="76"/>
      <c r="O325" s="72"/>
    </row>
    <row r="326" spans="1:13" s="73" customFormat="1" ht="15" hidden="1">
      <c r="A326" s="103">
        <f>A320+1</f>
        <v>9</v>
      </c>
      <c r="B326" s="104">
        <f>VLOOKUP($A326,ΠΡΟΥΠΟΛΟΓΙΣΜΟΣ!$A$75:$E$94,2,FALSE)</f>
        <v>0</v>
      </c>
      <c r="C326" s="244">
        <f>VLOOKUP($A326,ΠΡΟΥΠΟΛΟΓΙΣΜΟΣ!$A$75:$E$94,3,FALSE)</f>
        <v>0</v>
      </c>
      <c r="D326" s="244"/>
      <c r="E326" s="244"/>
      <c r="F326" s="244"/>
      <c r="G326" s="244"/>
      <c r="H326" s="244"/>
      <c r="I326" s="244"/>
      <c r="J326" s="244"/>
      <c r="K326" s="244"/>
      <c r="L326" s="76"/>
      <c r="M326" s="72"/>
    </row>
    <row r="327" spans="1:11" s="51" customFormat="1" ht="13.5" hidden="1" thickBot="1">
      <c r="A327" s="77"/>
      <c r="B327" s="50"/>
      <c r="D327" s="78"/>
      <c r="E327" s="79"/>
      <c r="F327" s="79"/>
      <c r="G327" s="79"/>
      <c r="H327" s="80"/>
      <c r="I327" s="80"/>
      <c r="J327" s="81"/>
      <c r="K327" s="82">
        <f>K328</f>
        <v>0</v>
      </c>
    </row>
    <row r="328" spans="1:11" s="51" customFormat="1" ht="15" hidden="1">
      <c r="A328" s="77"/>
      <c r="B328" s="83"/>
      <c r="C328" s="84" t="s">
        <v>34</v>
      </c>
      <c r="D328" s="85"/>
      <c r="E328" s="86"/>
      <c r="F328" s="86"/>
      <c r="G328" s="86"/>
      <c r="H328" s="87"/>
      <c r="I328" s="87"/>
      <c r="J328" s="88">
        <f>SUM(J327:J327)</f>
        <v>0</v>
      </c>
      <c r="K328" s="89">
        <f>VLOOKUP($A326,ΠΡΟΥΠΟΛΟΓΙΣΜΟΣ!$A$75:$E$94,5,FALSE)</f>
        <v>0</v>
      </c>
    </row>
    <row r="329" spans="1:11" s="51" customFormat="1" ht="15" hidden="1">
      <c r="A329" s="77"/>
      <c r="B329" s="50"/>
      <c r="C329" s="90" t="s">
        <v>46</v>
      </c>
      <c r="D329" s="91"/>
      <c r="E329" s="92"/>
      <c r="F329" s="92"/>
      <c r="G329" s="92"/>
      <c r="H329" s="93"/>
      <c r="I329" s="93"/>
      <c r="J329" s="94">
        <f>ROUNDUP(J328,0)</f>
        <v>0</v>
      </c>
      <c r="K329" s="95">
        <f>K328</f>
        <v>0</v>
      </c>
    </row>
    <row r="330" spans="1:15" s="51" customFormat="1" ht="15" hidden="1">
      <c r="A330" s="77"/>
      <c r="B330" s="50"/>
      <c r="C330" s="90"/>
      <c r="D330" s="91"/>
      <c r="E330" s="92"/>
      <c r="F330" s="92"/>
      <c r="G330" s="92"/>
      <c r="H330" s="93"/>
      <c r="I330" s="93"/>
      <c r="J330" s="94"/>
      <c r="K330" s="95"/>
      <c r="L330" s="97"/>
      <c r="M330" s="76"/>
      <c r="N330" s="76"/>
      <c r="O330" s="72"/>
    </row>
    <row r="331" spans="1:15" s="51" customFormat="1" ht="15" hidden="1">
      <c r="A331" s="77"/>
      <c r="B331" s="50"/>
      <c r="C331" s="90"/>
      <c r="D331" s="91"/>
      <c r="E331" s="92"/>
      <c r="F331" s="92"/>
      <c r="G331" s="92"/>
      <c r="H331" s="93"/>
      <c r="I331" s="93"/>
      <c r="J331" s="94"/>
      <c r="K331" s="95"/>
      <c r="L331" s="97"/>
      <c r="M331" s="76"/>
      <c r="N331" s="76"/>
      <c r="O331" s="72"/>
    </row>
    <row r="332" spans="1:15" s="51" customFormat="1" ht="15" hidden="1">
      <c r="A332" s="77"/>
      <c r="B332" s="50"/>
      <c r="C332" s="90"/>
      <c r="D332" s="91"/>
      <c r="E332" s="92"/>
      <c r="F332" s="92"/>
      <c r="G332" s="92"/>
      <c r="H332" s="93"/>
      <c r="I332" s="93"/>
      <c r="J332" s="94"/>
      <c r="K332" s="95"/>
      <c r="L332" s="97"/>
      <c r="M332" s="76"/>
      <c r="N332" s="76"/>
      <c r="O332" s="72"/>
    </row>
    <row r="333" spans="1:13" s="73" customFormat="1" ht="15" hidden="1">
      <c r="A333" s="103">
        <f>A326+1</f>
        <v>10</v>
      </c>
      <c r="B333" s="104">
        <f>VLOOKUP($A333,ΠΡΟΥΠΟΛΟΓΙΣΜΟΣ!$A$75:$E$94,2,FALSE)</f>
        <v>0</v>
      </c>
      <c r="C333" s="244">
        <f>VLOOKUP($A333,ΠΡΟΥΠΟΛΟΓΙΣΜΟΣ!$A$75:$E$94,3,FALSE)</f>
        <v>0</v>
      </c>
      <c r="D333" s="244"/>
      <c r="E333" s="244"/>
      <c r="F333" s="244"/>
      <c r="G333" s="244"/>
      <c r="H333" s="244"/>
      <c r="I333" s="244"/>
      <c r="J333" s="244"/>
      <c r="K333" s="244"/>
      <c r="L333" s="76"/>
      <c r="M333" s="72"/>
    </row>
    <row r="334" spans="1:11" s="51" customFormat="1" ht="13.5" hidden="1" thickBot="1">
      <c r="A334" s="77"/>
      <c r="B334" s="50"/>
      <c r="D334" s="78"/>
      <c r="E334" s="79"/>
      <c r="F334" s="79"/>
      <c r="G334" s="79"/>
      <c r="H334" s="80"/>
      <c r="I334" s="80"/>
      <c r="J334" s="81"/>
      <c r="K334" s="82">
        <f>K335</f>
        <v>0</v>
      </c>
    </row>
    <row r="335" spans="1:11" s="51" customFormat="1" ht="15" hidden="1">
      <c r="A335" s="77"/>
      <c r="B335" s="83"/>
      <c r="C335" s="84" t="s">
        <v>34</v>
      </c>
      <c r="D335" s="85"/>
      <c r="E335" s="86"/>
      <c r="F335" s="86"/>
      <c r="G335" s="86"/>
      <c r="H335" s="87"/>
      <c r="I335" s="87"/>
      <c r="J335" s="88">
        <f>SUM(J334:J334)</f>
        <v>0</v>
      </c>
      <c r="K335" s="89">
        <f>VLOOKUP($A333,ΠΡΟΥΠΟΛΟΓΙΣΜΟΣ!$A$75:$E$94,5,FALSE)</f>
        <v>0</v>
      </c>
    </row>
    <row r="336" spans="1:11" s="51" customFormat="1" ht="15" hidden="1">
      <c r="A336" s="77"/>
      <c r="B336" s="50"/>
      <c r="C336" s="90" t="s">
        <v>46</v>
      </c>
      <c r="D336" s="91"/>
      <c r="E336" s="92"/>
      <c r="F336" s="92"/>
      <c r="G336" s="92"/>
      <c r="H336" s="93"/>
      <c r="I336" s="93"/>
      <c r="J336" s="94">
        <f>ROUNDUP(J335,0)</f>
        <v>0</v>
      </c>
      <c r="K336" s="95">
        <f>K335</f>
        <v>0</v>
      </c>
    </row>
    <row r="337" spans="1:15" s="51" customFormat="1" ht="15" hidden="1">
      <c r="A337" s="77"/>
      <c r="B337" s="50"/>
      <c r="C337" s="90"/>
      <c r="D337" s="91"/>
      <c r="E337" s="92"/>
      <c r="F337" s="92"/>
      <c r="G337" s="92"/>
      <c r="H337" s="93"/>
      <c r="I337" s="93"/>
      <c r="J337" s="94"/>
      <c r="K337" s="95"/>
      <c r="L337" s="97"/>
      <c r="M337" s="76"/>
      <c r="N337" s="76"/>
      <c r="O337" s="72"/>
    </row>
    <row r="338" spans="1:15" s="51" customFormat="1" ht="15" hidden="1">
      <c r="A338" s="77"/>
      <c r="B338" s="50"/>
      <c r="C338" s="90"/>
      <c r="D338" s="91"/>
      <c r="E338" s="92"/>
      <c r="F338" s="92"/>
      <c r="G338" s="92"/>
      <c r="H338" s="93"/>
      <c r="I338" s="93"/>
      <c r="J338" s="94"/>
      <c r="K338" s="95"/>
      <c r="L338" s="97"/>
      <c r="M338" s="76"/>
      <c r="N338" s="76"/>
      <c r="O338" s="72"/>
    </row>
    <row r="339" spans="1:15" s="51" customFormat="1" ht="15" hidden="1">
      <c r="A339" s="77"/>
      <c r="B339" s="50"/>
      <c r="C339" s="90"/>
      <c r="D339" s="91"/>
      <c r="E339" s="92"/>
      <c r="F339" s="92"/>
      <c r="G339" s="92"/>
      <c r="H339" s="93"/>
      <c r="I339" s="93"/>
      <c r="J339" s="94"/>
      <c r="K339" s="95"/>
      <c r="L339" s="97"/>
      <c r="M339" s="76"/>
      <c r="N339" s="76"/>
      <c r="O339" s="72"/>
    </row>
    <row r="340" spans="1:13" s="73" customFormat="1" ht="15" hidden="1">
      <c r="A340" s="103">
        <f>A333+1</f>
        <v>11</v>
      </c>
      <c r="B340" s="104">
        <f>VLOOKUP($A340,ΠΡΟΥΠΟΛΟΓΙΣΜΟΣ!$A$75:$CE$94,2,FALSE)</f>
        <v>0</v>
      </c>
      <c r="C340" s="244">
        <f>VLOOKUP($A340,ΠΡΟΥΠΟΛΟΓΙΣΜΟΣ!$A$75:$E$94,3,FALSE)</f>
        <v>0</v>
      </c>
      <c r="D340" s="244"/>
      <c r="E340" s="244"/>
      <c r="F340" s="244"/>
      <c r="G340" s="244"/>
      <c r="H340" s="244"/>
      <c r="I340" s="244"/>
      <c r="J340" s="244"/>
      <c r="K340" s="244"/>
      <c r="L340" s="76"/>
      <c r="M340" s="72"/>
    </row>
    <row r="341" spans="1:11" s="51" customFormat="1" ht="13.5" hidden="1" thickBot="1">
      <c r="A341" s="77"/>
      <c r="B341" s="50"/>
      <c r="D341" s="78"/>
      <c r="E341" s="79"/>
      <c r="F341" s="79"/>
      <c r="G341" s="79"/>
      <c r="H341" s="80"/>
      <c r="I341" s="80"/>
      <c r="J341" s="81"/>
      <c r="K341" s="82">
        <f>K342</f>
        <v>0</v>
      </c>
    </row>
    <row r="342" spans="1:11" s="51" customFormat="1" ht="15" hidden="1">
      <c r="A342" s="77"/>
      <c r="B342" s="83"/>
      <c r="C342" s="84" t="s">
        <v>34</v>
      </c>
      <c r="D342" s="85"/>
      <c r="E342" s="86"/>
      <c r="F342" s="86"/>
      <c r="G342" s="86"/>
      <c r="H342" s="87"/>
      <c r="I342" s="87"/>
      <c r="J342" s="88">
        <f>SUM(J341:J341)</f>
        <v>0</v>
      </c>
      <c r="K342" s="89">
        <f>VLOOKUP($A340,ΠΡΟΥΠΟΛΟΓΙΣΜΟΣ!$A$75:$E$94,5,FALSE)</f>
        <v>0</v>
      </c>
    </row>
    <row r="343" spans="1:15" s="51" customFormat="1" ht="15" hidden="1">
      <c r="A343" s="77"/>
      <c r="B343" s="50"/>
      <c r="C343" s="90"/>
      <c r="D343" s="91"/>
      <c r="E343" s="92"/>
      <c r="F343" s="92"/>
      <c r="G343" s="92"/>
      <c r="H343" s="93"/>
      <c r="I343" s="93"/>
      <c r="J343" s="94"/>
      <c r="K343" s="95"/>
      <c r="L343" s="97"/>
      <c r="M343" s="76"/>
      <c r="N343" s="76"/>
      <c r="O343" s="72"/>
    </row>
    <row r="344" spans="1:15" s="51" customFormat="1" ht="15" hidden="1">
      <c r="A344" s="77"/>
      <c r="B344" s="50"/>
      <c r="C344" s="90"/>
      <c r="D344" s="91"/>
      <c r="E344" s="92"/>
      <c r="F344" s="92"/>
      <c r="G344" s="92"/>
      <c r="H344" s="93"/>
      <c r="I344" s="93"/>
      <c r="J344" s="94"/>
      <c r="K344" s="95"/>
      <c r="L344" s="97"/>
      <c r="M344" s="76"/>
      <c r="N344" s="76"/>
      <c r="O344" s="72"/>
    </row>
    <row r="345" spans="1:15" s="51" customFormat="1" ht="15" hidden="1">
      <c r="A345" s="77"/>
      <c r="B345" s="50"/>
      <c r="C345" s="90"/>
      <c r="D345" s="91"/>
      <c r="E345" s="92"/>
      <c r="F345" s="92"/>
      <c r="G345" s="92"/>
      <c r="H345" s="93"/>
      <c r="I345" s="93"/>
      <c r="J345" s="94"/>
      <c r="K345" s="95"/>
      <c r="L345" s="97"/>
      <c r="M345" s="76"/>
      <c r="N345" s="76"/>
      <c r="O345" s="72"/>
    </row>
    <row r="346" spans="1:13" s="73" customFormat="1" ht="15" hidden="1">
      <c r="A346" s="103">
        <f>A340+1</f>
        <v>12</v>
      </c>
      <c r="B346" s="104">
        <f>VLOOKUP($A346,ΠΡΟΥΠΟΛΟΓΙΣΜΟΣ!$A$75:$E$94,2,FALSE)</f>
        <v>0</v>
      </c>
      <c r="C346" s="244">
        <f>VLOOKUP($A346,ΠΡΟΥΠΟΛΟΓΙΣΜΟΣ!$A$75:$E$94,3,FALSE)</f>
        <v>0</v>
      </c>
      <c r="D346" s="244"/>
      <c r="E346" s="244"/>
      <c r="F346" s="244"/>
      <c r="G346" s="244"/>
      <c r="H346" s="244"/>
      <c r="I346" s="244"/>
      <c r="J346" s="244"/>
      <c r="K346" s="244"/>
      <c r="L346" s="76"/>
      <c r="M346" s="72"/>
    </row>
    <row r="347" spans="1:11" s="51" customFormat="1" ht="13.5" hidden="1" thickBot="1">
      <c r="A347" s="77"/>
      <c r="B347" s="50"/>
      <c r="D347" s="78"/>
      <c r="E347" s="79"/>
      <c r="F347" s="79"/>
      <c r="G347" s="79"/>
      <c r="H347" s="80"/>
      <c r="I347" s="80"/>
      <c r="J347" s="81"/>
      <c r="K347" s="82">
        <f>K348</f>
        <v>0</v>
      </c>
    </row>
    <row r="348" spans="1:11" s="51" customFormat="1" ht="15" hidden="1">
      <c r="A348" s="77"/>
      <c r="B348" s="83"/>
      <c r="C348" s="84" t="s">
        <v>34</v>
      </c>
      <c r="D348" s="85"/>
      <c r="E348" s="86"/>
      <c r="F348" s="86"/>
      <c r="G348" s="86"/>
      <c r="H348" s="87"/>
      <c r="I348" s="87"/>
      <c r="J348" s="88">
        <f>SUM(J347:J347)</f>
        <v>0</v>
      </c>
      <c r="K348" s="89">
        <f>VLOOKUP($A346,ΠΡΟΥΠΟΛΟΓΙΣΜΟΣ!$A$75:$E$94,5,FALSE)</f>
        <v>0</v>
      </c>
    </row>
    <row r="349" spans="1:11" s="51" customFormat="1" ht="15" hidden="1">
      <c r="A349" s="77"/>
      <c r="B349" s="50"/>
      <c r="C349" s="90" t="s">
        <v>46</v>
      </c>
      <c r="D349" s="91"/>
      <c r="E349" s="92"/>
      <c r="F349" s="92"/>
      <c r="G349" s="92"/>
      <c r="H349" s="93"/>
      <c r="I349" s="93"/>
      <c r="J349" s="94">
        <f>ROUNDUP(J348,0)</f>
        <v>0</v>
      </c>
      <c r="K349" s="95">
        <f>K348</f>
        <v>0</v>
      </c>
    </row>
    <row r="350" spans="1:15" s="51" customFormat="1" ht="15" hidden="1">
      <c r="A350" s="77"/>
      <c r="B350" s="50"/>
      <c r="C350" s="90"/>
      <c r="D350" s="91"/>
      <c r="E350" s="92"/>
      <c r="F350" s="92"/>
      <c r="G350" s="92"/>
      <c r="H350" s="93"/>
      <c r="I350" s="93"/>
      <c r="J350" s="94"/>
      <c r="K350" s="95"/>
      <c r="L350" s="97"/>
      <c r="M350" s="76"/>
      <c r="N350" s="76"/>
      <c r="O350" s="72"/>
    </row>
    <row r="351" spans="1:15" s="51" customFormat="1" ht="15" hidden="1">
      <c r="A351" s="77"/>
      <c r="B351" s="50"/>
      <c r="C351" s="90"/>
      <c r="D351" s="91"/>
      <c r="E351" s="92"/>
      <c r="F351" s="92"/>
      <c r="G351" s="92"/>
      <c r="H351" s="93"/>
      <c r="I351" s="93"/>
      <c r="J351" s="94"/>
      <c r="K351" s="95"/>
      <c r="L351" s="97"/>
      <c r="M351" s="76"/>
      <c r="N351" s="76"/>
      <c r="O351" s="72"/>
    </row>
    <row r="352" spans="1:15" s="51" customFormat="1" ht="15" hidden="1">
      <c r="A352" s="77"/>
      <c r="B352" s="50"/>
      <c r="C352" s="90"/>
      <c r="D352" s="91"/>
      <c r="E352" s="92"/>
      <c r="F352" s="92"/>
      <c r="G352" s="92"/>
      <c r="H352" s="93"/>
      <c r="I352" s="93"/>
      <c r="J352" s="94"/>
      <c r="K352" s="95"/>
      <c r="L352" s="97"/>
      <c r="M352" s="76"/>
      <c r="N352" s="76"/>
      <c r="O352" s="72"/>
    </row>
    <row r="353" spans="1:13" s="73" customFormat="1" ht="15" hidden="1">
      <c r="A353" s="103">
        <f>A346+1</f>
        <v>13</v>
      </c>
      <c r="B353" s="104">
        <f>VLOOKUP($A353,ΠΡΟΥΠΟΛΟΓΙΣΜΟΣ!$A$75:$CE$94,2,FALSE)</f>
        <v>0</v>
      </c>
      <c r="C353" s="244">
        <f>VLOOKUP($A353,ΠΡΟΥΠΟΛΟΓΙΣΜΟΣ!$A$75:$E$94,3,FALSE)</f>
        <v>0</v>
      </c>
      <c r="D353" s="244"/>
      <c r="E353" s="244"/>
      <c r="F353" s="244"/>
      <c r="G353" s="244"/>
      <c r="H353" s="244"/>
      <c r="I353" s="244"/>
      <c r="J353" s="244"/>
      <c r="K353" s="244"/>
      <c r="L353" s="76"/>
      <c r="M353" s="72"/>
    </row>
    <row r="354" spans="1:11" s="51" customFormat="1" ht="13.5" hidden="1" thickBot="1">
      <c r="A354" s="77"/>
      <c r="B354" s="50"/>
      <c r="D354" s="78"/>
      <c r="E354" s="79"/>
      <c r="F354" s="79"/>
      <c r="G354" s="79"/>
      <c r="H354" s="80"/>
      <c r="I354" s="80"/>
      <c r="J354" s="81"/>
      <c r="K354" s="82">
        <f>K355</f>
        <v>0</v>
      </c>
    </row>
    <row r="355" spans="1:11" s="51" customFormat="1" ht="15" hidden="1">
      <c r="A355" s="77"/>
      <c r="B355" s="83"/>
      <c r="C355" s="84" t="s">
        <v>34</v>
      </c>
      <c r="D355" s="85"/>
      <c r="E355" s="86"/>
      <c r="F355" s="86"/>
      <c r="G355" s="86"/>
      <c r="H355" s="87"/>
      <c r="I355" s="87"/>
      <c r="J355" s="88">
        <f>SUM(J354:J354)</f>
        <v>0</v>
      </c>
      <c r="K355" s="89">
        <f>VLOOKUP($A353,ΠΡΟΥΠΟΛΟΓΙΣΜΟΣ!$A$75:$E$94,5,FALSE)</f>
        <v>0</v>
      </c>
    </row>
    <row r="356" spans="1:15" s="51" customFormat="1" ht="15" hidden="1">
      <c r="A356" s="77"/>
      <c r="B356" s="50"/>
      <c r="C356" s="90"/>
      <c r="D356" s="91"/>
      <c r="E356" s="92"/>
      <c r="F356" s="92"/>
      <c r="G356" s="92"/>
      <c r="H356" s="93"/>
      <c r="I356" s="93"/>
      <c r="J356" s="94"/>
      <c r="K356" s="95"/>
      <c r="L356" s="97"/>
      <c r="M356" s="76"/>
      <c r="N356" s="76"/>
      <c r="O356" s="72"/>
    </row>
    <row r="357" spans="1:15" s="51" customFormat="1" ht="15" hidden="1">
      <c r="A357" s="77"/>
      <c r="B357" s="50"/>
      <c r="C357" s="90"/>
      <c r="D357" s="91"/>
      <c r="E357" s="92"/>
      <c r="F357" s="92"/>
      <c r="G357" s="92"/>
      <c r="H357" s="93"/>
      <c r="I357" s="93"/>
      <c r="J357" s="94"/>
      <c r="K357" s="95"/>
      <c r="L357" s="97"/>
      <c r="M357" s="76"/>
      <c r="N357" s="76"/>
      <c r="O357" s="72"/>
    </row>
    <row r="358" spans="1:15" s="51" customFormat="1" ht="15" hidden="1">
      <c r="A358" s="77"/>
      <c r="B358" s="50"/>
      <c r="C358" s="90"/>
      <c r="D358" s="91"/>
      <c r="E358" s="92"/>
      <c r="F358" s="92"/>
      <c r="G358" s="92"/>
      <c r="H358" s="93"/>
      <c r="I358" s="93"/>
      <c r="J358" s="94"/>
      <c r="K358" s="95"/>
      <c r="L358" s="97"/>
      <c r="M358" s="76"/>
      <c r="N358" s="76"/>
      <c r="O358" s="72"/>
    </row>
    <row r="359" spans="1:13" s="73" customFormat="1" ht="15" hidden="1">
      <c r="A359" s="103">
        <f>A353+1</f>
        <v>14</v>
      </c>
      <c r="B359" s="104">
        <f>VLOOKUP($A359,ΠΡΟΥΠΟΛΟΓΙΣΜΟΣ!$A$75:$E$94,2,FALSE)</f>
        <v>0</v>
      </c>
      <c r="C359" s="244">
        <f>VLOOKUP($A359,ΠΡΟΥΠΟΛΟΓΙΣΜΟΣ!$A$75:$E$94,3,FALSE)</f>
        <v>0</v>
      </c>
      <c r="D359" s="244"/>
      <c r="E359" s="244"/>
      <c r="F359" s="244"/>
      <c r="G359" s="244"/>
      <c r="H359" s="244"/>
      <c r="I359" s="244"/>
      <c r="J359" s="244"/>
      <c r="K359" s="244"/>
      <c r="L359" s="76"/>
      <c r="M359" s="72"/>
    </row>
    <row r="360" spans="1:11" s="51" customFormat="1" ht="13.5" hidden="1" thickBot="1">
      <c r="A360" s="77"/>
      <c r="B360" s="50"/>
      <c r="D360" s="78"/>
      <c r="E360" s="79"/>
      <c r="F360" s="79"/>
      <c r="G360" s="79"/>
      <c r="H360" s="80"/>
      <c r="I360" s="80"/>
      <c r="J360" s="81"/>
      <c r="K360" s="82">
        <f>K361</f>
        <v>0</v>
      </c>
    </row>
    <row r="361" spans="1:11" s="51" customFormat="1" ht="15" hidden="1">
      <c r="A361" s="77"/>
      <c r="B361" s="83"/>
      <c r="C361" s="84" t="s">
        <v>34</v>
      </c>
      <c r="D361" s="85"/>
      <c r="E361" s="86"/>
      <c r="F361" s="86"/>
      <c r="G361" s="86"/>
      <c r="H361" s="87"/>
      <c r="I361" s="87"/>
      <c r="J361" s="88">
        <f>SUM(J360:J360)</f>
        <v>0</v>
      </c>
      <c r="K361" s="89">
        <f>VLOOKUP($A359,ΠΡΟΥΠΟΛΟΓΙΣΜΟΣ!$A$75:$E$94,5,FALSE)</f>
        <v>0</v>
      </c>
    </row>
    <row r="362" spans="1:11" s="51" customFormat="1" ht="15" hidden="1">
      <c r="A362" s="77"/>
      <c r="B362" s="50"/>
      <c r="C362" s="90" t="s">
        <v>46</v>
      </c>
      <c r="D362" s="91"/>
      <c r="E362" s="92"/>
      <c r="F362" s="92"/>
      <c r="G362" s="92"/>
      <c r="H362" s="93"/>
      <c r="I362" s="93"/>
      <c r="J362" s="94">
        <f>ROUNDUP(J361,0)</f>
        <v>0</v>
      </c>
      <c r="K362" s="95">
        <f>K361</f>
        <v>0</v>
      </c>
    </row>
    <row r="363" spans="1:15" s="51" customFormat="1" ht="15" hidden="1">
      <c r="A363" s="77"/>
      <c r="B363" s="50"/>
      <c r="C363" s="90"/>
      <c r="D363" s="91"/>
      <c r="E363" s="92"/>
      <c r="F363" s="92"/>
      <c r="G363" s="92"/>
      <c r="H363" s="93"/>
      <c r="I363" s="93"/>
      <c r="J363" s="94"/>
      <c r="K363" s="95"/>
      <c r="L363" s="97"/>
      <c r="M363" s="76"/>
      <c r="N363" s="76"/>
      <c r="O363" s="72"/>
    </row>
    <row r="364" spans="1:15" s="51" customFormat="1" ht="15" hidden="1">
      <c r="A364" s="77"/>
      <c r="B364" s="50"/>
      <c r="C364" s="90"/>
      <c r="D364" s="91"/>
      <c r="E364" s="92"/>
      <c r="F364" s="92"/>
      <c r="G364" s="92"/>
      <c r="H364" s="93"/>
      <c r="I364" s="93"/>
      <c r="J364" s="94"/>
      <c r="K364" s="95"/>
      <c r="L364" s="97"/>
      <c r="M364" s="76"/>
      <c r="N364" s="76"/>
      <c r="O364" s="72"/>
    </row>
    <row r="365" spans="1:15" s="51" customFormat="1" ht="15" hidden="1">
      <c r="A365" s="77"/>
      <c r="B365" s="50"/>
      <c r="C365" s="90"/>
      <c r="D365" s="91"/>
      <c r="E365" s="92"/>
      <c r="F365" s="92"/>
      <c r="G365" s="92"/>
      <c r="H365" s="93"/>
      <c r="I365" s="93"/>
      <c r="J365" s="94"/>
      <c r="K365" s="95"/>
      <c r="L365" s="97"/>
      <c r="M365" s="76"/>
      <c r="N365" s="76"/>
      <c r="O365" s="72"/>
    </row>
    <row r="366" spans="1:13" s="73" customFormat="1" ht="15" hidden="1">
      <c r="A366" s="103">
        <f>A359+1</f>
        <v>15</v>
      </c>
      <c r="B366" s="104">
        <f>VLOOKUP($A366,ΠΡΟΥΠΟΛΟΓΙΣΜΟΣ!$A$75:$E$94,2,FALSE)</f>
        <v>0</v>
      </c>
      <c r="C366" s="244">
        <f>VLOOKUP($A366,ΠΡΟΥΠΟΛΟΓΙΣΜΟΣ!$A$75:$E$94,3,FALSE)</f>
        <v>0</v>
      </c>
      <c r="D366" s="244"/>
      <c r="E366" s="244"/>
      <c r="F366" s="244"/>
      <c r="G366" s="244"/>
      <c r="H366" s="244"/>
      <c r="I366" s="244"/>
      <c r="J366" s="244"/>
      <c r="K366" s="244"/>
      <c r="L366" s="76"/>
      <c r="M366" s="72"/>
    </row>
    <row r="367" spans="1:11" s="51" customFormat="1" ht="13.5" hidden="1" thickBot="1">
      <c r="A367" s="77"/>
      <c r="B367" s="50"/>
      <c r="D367" s="78"/>
      <c r="E367" s="79"/>
      <c r="F367" s="79"/>
      <c r="G367" s="79"/>
      <c r="H367" s="80"/>
      <c r="I367" s="80"/>
      <c r="J367" s="81"/>
      <c r="K367" s="82">
        <f>K368</f>
        <v>0</v>
      </c>
    </row>
    <row r="368" spans="1:11" s="51" customFormat="1" ht="15" hidden="1">
      <c r="A368" s="77"/>
      <c r="B368" s="83"/>
      <c r="C368" s="84" t="s">
        <v>34</v>
      </c>
      <c r="D368" s="85"/>
      <c r="E368" s="86"/>
      <c r="F368" s="86"/>
      <c r="G368" s="86"/>
      <c r="H368" s="87"/>
      <c r="I368" s="87"/>
      <c r="J368" s="88">
        <f>SUM(J367:J367)</f>
        <v>0</v>
      </c>
      <c r="K368" s="89">
        <f>VLOOKUP($A366,ΠΡΟΥΠΟΛΟΓΙΣΜΟΣ!$A$75:$E$94,5,FALSE)</f>
        <v>0</v>
      </c>
    </row>
    <row r="369" spans="1:11" s="51" customFormat="1" ht="15" hidden="1">
      <c r="A369" s="77"/>
      <c r="B369" s="50"/>
      <c r="C369" s="90" t="s">
        <v>46</v>
      </c>
      <c r="D369" s="91"/>
      <c r="E369" s="92"/>
      <c r="F369" s="92"/>
      <c r="G369" s="92"/>
      <c r="H369" s="93"/>
      <c r="I369" s="93"/>
      <c r="J369" s="94">
        <f>ROUNDUP(J368,0)</f>
        <v>0</v>
      </c>
      <c r="K369" s="95">
        <f>K368</f>
        <v>0</v>
      </c>
    </row>
    <row r="370" spans="1:15" s="51" customFormat="1" ht="15" hidden="1">
      <c r="A370" s="77"/>
      <c r="B370" s="50"/>
      <c r="C370" s="90"/>
      <c r="D370" s="91"/>
      <c r="E370" s="92"/>
      <c r="F370" s="92"/>
      <c r="G370" s="92"/>
      <c r="H370" s="93"/>
      <c r="I370" s="93"/>
      <c r="J370" s="94"/>
      <c r="K370" s="95"/>
      <c r="L370" s="97"/>
      <c r="M370" s="76"/>
      <c r="N370" s="76"/>
      <c r="O370" s="72"/>
    </row>
    <row r="371" spans="1:15" s="51" customFormat="1" ht="15" hidden="1">
      <c r="A371" s="77"/>
      <c r="B371" s="50"/>
      <c r="C371" s="90"/>
      <c r="D371" s="91"/>
      <c r="E371" s="92"/>
      <c r="F371" s="92"/>
      <c r="G371" s="92"/>
      <c r="H371" s="93"/>
      <c r="I371" s="93"/>
      <c r="J371" s="94"/>
      <c r="K371" s="95"/>
      <c r="L371" s="97"/>
      <c r="M371" s="76"/>
      <c r="N371" s="76"/>
      <c r="O371" s="72"/>
    </row>
    <row r="372" spans="1:15" s="51" customFormat="1" ht="15" hidden="1">
      <c r="A372" s="77"/>
      <c r="B372" s="50"/>
      <c r="C372" s="90"/>
      <c r="D372" s="91"/>
      <c r="E372" s="92"/>
      <c r="F372" s="92"/>
      <c r="G372" s="92"/>
      <c r="H372" s="93"/>
      <c r="I372" s="93"/>
      <c r="J372" s="94"/>
      <c r="K372" s="95"/>
      <c r="L372" s="97"/>
      <c r="M372" s="76"/>
      <c r="N372" s="76"/>
      <c r="O372" s="72"/>
    </row>
    <row r="373" spans="1:13" s="73" customFormat="1" ht="15" hidden="1">
      <c r="A373" s="103">
        <f>A366+1</f>
        <v>16</v>
      </c>
      <c r="B373" s="104">
        <f>VLOOKUP($A373,ΠΡΟΥΠΟΛΟΓΙΣΜΟΣ!$A$75:$CE$94,2,FALSE)</f>
        <v>0</v>
      </c>
      <c r="C373" s="244">
        <f>VLOOKUP($A373,ΠΡΟΥΠΟΛΟΓΙΣΜΟΣ!$A$75:$E$94,3,FALSE)</f>
        <v>0</v>
      </c>
      <c r="D373" s="244"/>
      <c r="E373" s="244"/>
      <c r="F373" s="244"/>
      <c r="G373" s="244"/>
      <c r="H373" s="244"/>
      <c r="I373" s="244"/>
      <c r="J373" s="244"/>
      <c r="K373" s="244"/>
      <c r="L373" s="76"/>
      <c r="M373" s="72"/>
    </row>
    <row r="374" spans="1:11" s="51" customFormat="1" ht="13.5" hidden="1" thickBot="1">
      <c r="A374" s="77"/>
      <c r="B374" s="50"/>
      <c r="D374" s="78"/>
      <c r="E374" s="79"/>
      <c r="F374" s="79"/>
      <c r="G374" s="79"/>
      <c r="H374" s="80"/>
      <c r="I374" s="80"/>
      <c r="J374" s="81"/>
      <c r="K374" s="82">
        <f>K375</f>
        <v>0</v>
      </c>
    </row>
    <row r="375" spans="1:11" s="51" customFormat="1" ht="15" hidden="1">
      <c r="A375" s="77"/>
      <c r="B375" s="83"/>
      <c r="C375" s="84" t="s">
        <v>34</v>
      </c>
      <c r="D375" s="85"/>
      <c r="E375" s="86"/>
      <c r="F375" s="86"/>
      <c r="G375" s="86"/>
      <c r="H375" s="87"/>
      <c r="I375" s="87"/>
      <c r="J375" s="88">
        <f>SUM(J374:J374)</f>
        <v>0</v>
      </c>
      <c r="K375" s="89">
        <f>VLOOKUP($A373,ΠΡΟΥΠΟΛΟΓΙΣΜΟΣ!$A$75:$E$94,5,FALSE)</f>
        <v>0</v>
      </c>
    </row>
    <row r="376" spans="1:15" s="51" customFormat="1" ht="15" hidden="1">
      <c r="A376" s="77"/>
      <c r="B376" s="50"/>
      <c r="C376" s="90"/>
      <c r="D376" s="91"/>
      <c r="E376" s="92"/>
      <c r="F376" s="92"/>
      <c r="G376" s="92"/>
      <c r="H376" s="93"/>
      <c r="I376" s="93"/>
      <c r="J376" s="94"/>
      <c r="K376" s="95"/>
      <c r="L376" s="97"/>
      <c r="M376" s="76"/>
      <c r="N376" s="76"/>
      <c r="O376" s="72"/>
    </row>
    <row r="377" spans="1:15" s="51" customFormat="1" ht="15" hidden="1">
      <c r="A377" s="77"/>
      <c r="B377" s="50"/>
      <c r="C377" s="90"/>
      <c r="D377" s="91"/>
      <c r="E377" s="92"/>
      <c r="F377" s="92"/>
      <c r="G377" s="92"/>
      <c r="H377" s="93"/>
      <c r="I377" s="93"/>
      <c r="J377" s="94"/>
      <c r="K377" s="95"/>
      <c r="L377" s="97"/>
      <c r="M377" s="76"/>
      <c r="N377" s="76"/>
      <c r="O377" s="72"/>
    </row>
    <row r="378" spans="1:15" s="51" customFormat="1" ht="15" hidden="1">
      <c r="A378" s="77"/>
      <c r="B378" s="50"/>
      <c r="C378" s="90"/>
      <c r="D378" s="91"/>
      <c r="E378" s="92"/>
      <c r="F378" s="92"/>
      <c r="G378" s="92"/>
      <c r="H378" s="93"/>
      <c r="I378" s="93"/>
      <c r="J378" s="94"/>
      <c r="K378" s="95"/>
      <c r="L378" s="97"/>
      <c r="M378" s="76"/>
      <c r="N378" s="76"/>
      <c r="O378" s="72"/>
    </row>
    <row r="379" spans="1:13" s="73" customFormat="1" ht="15" hidden="1">
      <c r="A379" s="103">
        <f>A373+1</f>
        <v>17</v>
      </c>
      <c r="B379" s="104">
        <f>VLOOKUP($A379,ΠΡΟΥΠΟΛΟΓΙΣΜΟΣ!$A$75:$E$94,2,FALSE)</f>
        <v>0</v>
      </c>
      <c r="C379" s="244">
        <f>VLOOKUP($A379,ΠΡΟΥΠΟΛΟΓΙΣΜΟΣ!$A$75:$E$94,3,FALSE)</f>
        <v>0</v>
      </c>
      <c r="D379" s="244"/>
      <c r="E379" s="244"/>
      <c r="F379" s="244"/>
      <c r="G379" s="244"/>
      <c r="H379" s="244"/>
      <c r="I379" s="244"/>
      <c r="J379" s="244"/>
      <c r="K379" s="244"/>
      <c r="L379" s="76"/>
      <c r="M379" s="72"/>
    </row>
    <row r="380" spans="1:11" s="51" customFormat="1" ht="13.5" hidden="1" thickBot="1">
      <c r="A380" s="77"/>
      <c r="B380" s="50"/>
      <c r="D380" s="78"/>
      <c r="E380" s="79"/>
      <c r="F380" s="79"/>
      <c r="G380" s="79"/>
      <c r="H380" s="80"/>
      <c r="I380" s="80"/>
      <c r="J380" s="81"/>
      <c r="K380" s="82">
        <f>K381</f>
        <v>0</v>
      </c>
    </row>
    <row r="381" spans="1:11" s="51" customFormat="1" ht="15" hidden="1">
      <c r="A381" s="77"/>
      <c r="B381" s="83"/>
      <c r="C381" s="84" t="s">
        <v>34</v>
      </c>
      <c r="D381" s="85"/>
      <c r="E381" s="86"/>
      <c r="F381" s="86"/>
      <c r="G381" s="86"/>
      <c r="H381" s="87"/>
      <c r="I381" s="87"/>
      <c r="J381" s="88">
        <f>SUM(J380:J380)</f>
        <v>0</v>
      </c>
      <c r="K381" s="89">
        <f>VLOOKUP($A379,ΠΡΟΥΠΟΛΟΓΙΣΜΟΣ!$A$75:$E$94,5,FALSE)</f>
        <v>0</v>
      </c>
    </row>
    <row r="382" spans="1:11" s="51" customFormat="1" ht="15" hidden="1">
      <c r="A382" s="77"/>
      <c r="B382" s="50"/>
      <c r="C382" s="90" t="s">
        <v>46</v>
      </c>
      <c r="D382" s="91"/>
      <c r="E382" s="92"/>
      <c r="F382" s="92"/>
      <c r="G382" s="92"/>
      <c r="H382" s="93"/>
      <c r="I382" s="93"/>
      <c r="J382" s="94">
        <f>ROUNDUP(J381,0)</f>
        <v>0</v>
      </c>
      <c r="K382" s="95">
        <f>K381</f>
        <v>0</v>
      </c>
    </row>
    <row r="383" spans="1:15" s="51" customFormat="1" ht="15" hidden="1">
      <c r="A383" s="77"/>
      <c r="B383" s="50"/>
      <c r="C383" s="90"/>
      <c r="D383" s="91"/>
      <c r="E383" s="92"/>
      <c r="F383" s="92"/>
      <c r="G383" s="92"/>
      <c r="H383" s="93"/>
      <c r="I383" s="93"/>
      <c r="J383" s="94"/>
      <c r="K383" s="95"/>
      <c r="L383" s="97"/>
      <c r="M383" s="76"/>
      <c r="N383" s="76"/>
      <c r="O383" s="72"/>
    </row>
    <row r="384" spans="1:15" s="51" customFormat="1" ht="15" hidden="1">
      <c r="A384" s="77"/>
      <c r="B384" s="50"/>
      <c r="C384" s="90"/>
      <c r="D384" s="91"/>
      <c r="E384" s="92"/>
      <c r="F384" s="92"/>
      <c r="G384" s="92"/>
      <c r="H384" s="93"/>
      <c r="I384" s="93"/>
      <c r="J384" s="94"/>
      <c r="K384" s="95"/>
      <c r="L384" s="97"/>
      <c r="M384" s="76"/>
      <c r="N384" s="76"/>
      <c r="O384" s="72"/>
    </row>
    <row r="385" spans="1:15" s="51" customFormat="1" ht="15" hidden="1">
      <c r="A385" s="77"/>
      <c r="B385" s="50"/>
      <c r="C385" s="90"/>
      <c r="D385" s="91"/>
      <c r="E385" s="92"/>
      <c r="F385" s="92"/>
      <c r="G385" s="92"/>
      <c r="H385" s="93"/>
      <c r="I385" s="93"/>
      <c r="J385" s="94"/>
      <c r="K385" s="95"/>
      <c r="L385" s="97"/>
      <c r="M385" s="76"/>
      <c r="N385" s="76"/>
      <c r="O385" s="72"/>
    </row>
    <row r="386" spans="1:13" s="73" customFormat="1" ht="15" hidden="1">
      <c r="A386" s="103">
        <f>A379+1</f>
        <v>18</v>
      </c>
      <c r="B386" s="104">
        <f>VLOOKUP($A386,ΠΡΟΥΠΟΛΟΓΙΣΜΟΣ!$A$75:$CE$94,2,FALSE)</f>
        <v>0</v>
      </c>
      <c r="C386" s="244">
        <f>VLOOKUP($A386,ΠΡΟΥΠΟΛΟΓΙΣΜΟΣ!$A$75:$E$94,3,FALSE)</f>
        <v>0</v>
      </c>
      <c r="D386" s="244"/>
      <c r="E386" s="244"/>
      <c r="F386" s="244"/>
      <c r="G386" s="244"/>
      <c r="H386" s="244"/>
      <c r="I386" s="244"/>
      <c r="J386" s="244"/>
      <c r="K386" s="244"/>
      <c r="L386" s="76"/>
      <c r="M386" s="72"/>
    </row>
    <row r="387" spans="1:11" s="51" customFormat="1" ht="13.5" hidden="1" thickBot="1">
      <c r="A387" s="77"/>
      <c r="B387" s="50"/>
      <c r="D387" s="78"/>
      <c r="E387" s="79"/>
      <c r="F387" s="79"/>
      <c r="G387" s="79"/>
      <c r="H387" s="80"/>
      <c r="I387" s="80"/>
      <c r="J387" s="81"/>
      <c r="K387" s="82">
        <f>K388</f>
        <v>0</v>
      </c>
    </row>
    <row r="388" spans="1:11" s="51" customFormat="1" ht="15" hidden="1">
      <c r="A388" s="77"/>
      <c r="B388" s="83"/>
      <c r="C388" s="84" t="s">
        <v>34</v>
      </c>
      <c r="D388" s="85"/>
      <c r="E388" s="86"/>
      <c r="F388" s="86"/>
      <c r="G388" s="86"/>
      <c r="H388" s="87"/>
      <c r="I388" s="87"/>
      <c r="J388" s="88">
        <f>SUM(J387:J387)</f>
        <v>0</v>
      </c>
      <c r="K388" s="89">
        <f>VLOOKUP($A386,ΠΡΟΥΠΟΛΟΓΙΣΜΟΣ!$A$75:$E$94,5,FALSE)</f>
        <v>0</v>
      </c>
    </row>
    <row r="389" spans="1:15" s="51" customFormat="1" ht="15" hidden="1">
      <c r="A389" s="77"/>
      <c r="B389" s="50"/>
      <c r="C389" s="90"/>
      <c r="D389" s="91"/>
      <c r="E389" s="92"/>
      <c r="F389" s="92"/>
      <c r="G389" s="92"/>
      <c r="H389" s="93"/>
      <c r="I389" s="93"/>
      <c r="J389" s="94"/>
      <c r="K389" s="95"/>
      <c r="L389" s="97"/>
      <c r="M389" s="76"/>
      <c r="N389" s="76"/>
      <c r="O389" s="72"/>
    </row>
    <row r="390" spans="1:15" s="51" customFormat="1" ht="15" hidden="1">
      <c r="A390" s="77"/>
      <c r="B390" s="50"/>
      <c r="C390" s="90"/>
      <c r="D390" s="91"/>
      <c r="E390" s="92"/>
      <c r="F390" s="92"/>
      <c r="G390" s="92"/>
      <c r="H390" s="93"/>
      <c r="I390" s="93"/>
      <c r="J390" s="94"/>
      <c r="K390" s="95"/>
      <c r="L390" s="97"/>
      <c r="M390" s="76"/>
      <c r="N390" s="76"/>
      <c r="O390" s="72"/>
    </row>
    <row r="391" spans="1:15" s="51" customFormat="1" ht="15" hidden="1">
      <c r="A391" s="77"/>
      <c r="B391" s="50"/>
      <c r="C391" s="90"/>
      <c r="D391" s="91"/>
      <c r="E391" s="92"/>
      <c r="F391" s="92"/>
      <c r="G391" s="92"/>
      <c r="H391" s="93"/>
      <c r="I391" s="93"/>
      <c r="J391" s="94"/>
      <c r="K391" s="95"/>
      <c r="L391" s="97"/>
      <c r="M391" s="76"/>
      <c r="N391" s="76"/>
      <c r="O391" s="72"/>
    </row>
    <row r="392" spans="1:13" s="73" customFormat="1" ht="15" hidden="1">
      <c r="A392" s="103">
        <f>A386+1</f>
        <v>19</v>
      </c>
      <c r="B392" s="104">
        <f>VLOOKUP($A392,ΠΡΟΥΠΟΛΟΓΙΣΜΟΣ!$A$75:$E$94,2,FALSE)</f>
        <v>0</v>
      </c>
      <c r="C392" s="244">
        <f>VLOOKUP($A392,ΠΡΟΥΠΟΛΟΓΙΣΜΟΣ!$A$75:$E$94,3,FALSE)</f>
        <v>0</v>
      </c>
      <c r="D392" s="244"/>
      <c r="E392" s="244"/>
      <c r="F392" s="244"/>
      <c r="G392" s="244"/>
      <c r="H392" s="244"/>
      <c r="I392" s="244"/>
      <c r="J392" s="244"/>
      <c r="K392" s="244"/>
      <c r="L392" s="76"/>
      <c r="M392" s="72"/>
    </row>
    <row r="393" spans="1:11" s="51" customFormat="1" ht="13.5" hidden="1" thickBot="1">
      <c r="A393" s="77"/>
      <c r="B393" s="50"/>
      <c r="D393" s="78"/>
      <c r="E393" s="79"/>
      <c r="F393" s="79"/>
      <c r="G393" s="79"/>
      <c r="H393" s="80"/>
      <c r="I393" s="80"/>
      <c r="J393" s="81"/>
      <c r="K393" s="82">
        <f>K394</f>
        <v>0</v>
      </c>
    </row>
    <row r="394" spans="1:11" s="51" customFormat="1" ht="15" hidden="1">
      <c r="A394" s="77"/>
      <c r="B394" s="83"/>
      <c r="C394" s="84" t="s">
        <v>34</v>
      </c>
      <c r="D394" s="85"/>
      <c r="E394" s="86"/>
      <c r="F394" s="86"/>
      <c r="G394" s="86"/>
      <c r="H394" s="87"/>
      <c r="I394" s="87"/>
      <c r="J394" s="88">
        <f>SUM(J393:J393)</f>
        <v>0</v>
      </c>
      <c r="K394" s="89">
        <f>VLOOKUP($A392,ΠΡΟΥΠΟΛΟΓΙΣΜΟΣ!$A$75:$E$94,5,FALSE)</f>
        <v>0</v>
      </c>
    </row>
    <row r="395" spans="1:11" s="51" customFormat="1" ht="15" hidden="1">
      <c r="A395" s="77"/>
      <c r="B395" s="50"/>
      <c r="C395" s="90" t="s">
        <v>46</v>
      </c>
      <c r="D395" s="91"/>
      <c r="E395" s="92"/>
      <c r="F395" s="92"/>
      <c r="G395" s="92"/>
      <c r="H395" s="93"/>
      <c r="I395" s="93"/>
      <c r="J395" s="94">
        <f>ROUNDUP(J394,0)</f>
        <v>0</v>
      </c>
      <c r="K395" s="95">
        <f>K394</f>
        <v>0</v>
      </c>
    </row>
    <row r="396" spans="1:15" s="51" customFormat="1" ht="15" hidden="1">
      <c r="A396" s="77"/>
      <c r="B396" s="50"/>
      <c r="C396" s="90"/>
      <c r="D396" s="91"/>
      <c r="E396" s="92"/>
      <c r="F396" s="92"/>
      <c r="G396" s="92"/>
      <c r="H396" s="93"/>
      <c r="I396" s="93"/>
      <c r="J396" s="94"/>
      <c r="K396" s="95"/>
      <c r="L396" s="97"/>
      <c r="M396" s="76"/>
      <c r="N396" s="76"/>
      <c r="O396" s="72"/>
    </row>
    <row r="397" spans="1:15" s="51" customFormat="1" ht="15" hidden="1">
      <c r="A397" s="77"/>
      <c r="B397" s="50"/>
      <c r="C397" s="90"/>
      <c r="D397" s="91"/>
      <c r="E397" s="92"/>
      <c r="F397" s="92"/>
      <c r="G397" s="92"/>
      <c r="H397" s="93"/>
      <c r="I397" s="93"/>
      <c r="J397" s="94"/>
      <c r="K397" s="95"/>
      <c r="L397" s="97"/>
      <c r="M397" s="76"/>
      <c r="N397" s="76"/>
      <c r="O397" s="72"/>
    </row>
    <row r="398" spans="1:15" s="51" customFormat="1" ht="15" hidden="1">
      <c r="A398" s="77"/>
      <c r="B398" s="50"/>
      <c r="C398" s="90"/>
      <c r="D398" s="91"/>
      <c r="E398" s="92"/>
      <c r="F398" s="92"/>
      <c r="G398" s="92"/>
      <c r="H398" s="93"/>
      <c r="I398" s="93"/>
      <c r="J398" s="94"/>
      <c r="K398" s="95"/>
      <c r="L398" s="97"/>
      <c r="M398" s="76"/>
      <c r="N398" s="76"/>
      <c r="O398" s="72"/>
    </row>
    <row r="399" spans="1:13" s="73" customFormat="1" ht="15" hidden="1">
      <c r="A399" s="103">
        <f>A392+1</f>
        <v>20</v>
      </c>
      <c r="B399" s="104">
        <f>VLOOKUP($A399,ΠΡΟΥΠΟΛΟΓΙΣΜΟΣ!$A$75:$E$94,2,FALSE)</f>
        <v>0</v>
      </c>
      <c r="C399" s="244">
        <f>VLOOKUP($A399,ΠΡΟΥΠΟΛΟΓΙΣΜΟΣ!$A$75:$E$94,3,FALSE)</f>
        <v>0</v>
      </c>
      <c r="D399" s="244"/>
      <c r="E399" s="244"/>
      <c r="F399" s="244"/>
      <c r="G399" s="244"/>
      <c r="H399" s="244"/>
      <c r="I399" s="244"/>
      <c r="J399" s="244"/>
      <c r="K399" s="244"/>
      <c r="L399" s="76"/>
      <c r="M399" s="72"/>
    </row>
    <row r="400" spans="1:11" s="51" customFormat="1" ht="13.5" hidden="1" thickBot="1">
      <c r="A400" s="77"/>
      <c r="B400" s="50"/>
      <c r="D400" s="78"/>
      <c r="E400" s="79"/>
      <c r="F400" s="79"/>
      <c r="G400" s="79"/>
      <c r="H400" s="80"/>
      <c r="I400" s="80"/>
      <c r="J400" s="81"/>
      <c r="K400" s="82">
        <f>K401</f>
        <v>0</v>
      </c>
    </row>
    <row r="401" spans="1:11" s="51" customFormat="1" ht="15" hidden="1">
      <c r="A401" s="77"/>
      <c r="B401" s="83"/>
      <c r="C401" s="84" t="s">
        <v>34</v>
      </c>
      <c r="D401" s="85"/>
      <c r="E401" s="86"/>
      <c r="F401" s="86"/>
      <c r="G401" s="86"/>
      <c r="H401" s="87"/>
      <c r="I401" s="87"/>
      <c r="J401" s="88">
        <f>SUM(J400:J400)</f>
        <v>0</v>
      </c>
      <c r="K401" s="89">
        <f>VLOOKUP($A399,ΠΡΟΥΠΟΛΟΓΙΣΜΟΣ!$A$75:$E$94,5,FALSE)</f>
        <v>0</v>
      </c>
    </row>
    <row r="402" spans="1:11" s="51" customFormat="1" ht="15" hidden="1">
      <c r="A402" s="77"/>
      <c r="B402" s="50"/>
      <c r="C402" s="90" t="s">
        <v>46</v>
      </c>
      <c r="D402" s="91"/>
      <c r="E402" s="92"/>
      <c r="F402" s="92"/>
      <c r="G402" s="92"/>
      <c r="H402" s="93"/>
      <c r="I402" s="93"/>
      <c r="J402" s="94">
        <f>ROUNDUP(J401,0)</f>
        <v>0</v>
      </c>
      <c r="K402" s="95">
        <f>K401</f>
        <v>0</v>
      </c>
    </row>
    <row r="403" spans="1:15" s="51" customFormat="1" ht="15" hidden="1">
      <c r="A403" s="77"/>
      <c r="B403" s="50"/>
      <c r="C403" s="90"/>
      <c r="D403" s="91"/>
      <c r="E403" s="92"/>
      <c r="F403" s="92"/>
      <c r="G403" s="92"/>
      <c r="H403" s="93"/>
      <c r="I403" s="93"/>
      <c r="J403" s="94"/>
      <c r="K403" s="95"/>
      <c r="L403" s="97"/>
      <c r="M403" s="76"/>
      <c r="N403" s="76"/>
      <c r="O403" s="72"/>
    </row>
    <row r="404" spans="1:15" s="51" customFormat="1" ht="15" hidden="1">
      <c r="A404" s="77"/>
      <c r="B404" s="50"/>
      <c r="C404" s="90"/>
      <c r="D404" s="91"/>
      <c r="E404" s="92"/>
      <c r="F404" s="92"/>
      <c r="G404" s="92"/>
      <c r="H404" s="93"/>
      <c r="I404" s="93"/>
      <c r="J404" s="94"/>
      <c r="K404" s="95"/>
      <c r="L404" s="97"/>
      <c r="M404" s="76"/>
      <c r="N404" s="76"/>
      <c r="O404" s="72"/>
    </row>
    <row r="405" spans="1:15" s="51" customFormat="1" ht="15" hidden="1">
      <c r="A405" s="77"/>
      <c r="B405" s="50"/>
      <c r="C405" s="90"/>
      <c r="D405" s="91"/>
      <c r="E405" s="92"/>
      <c r="F405" s="92"/>
      <c r="G405" s="92"/>
      <c r="H405" s="93"/>
      <c r="I405" s="93"/>
      <c r="J405" s="94"/>
      <c r="K405" s="95"/>
      <c r="L405" s="97"/>
      <c r="M405" s="76"/>
      <c r="N405" s="76"/>
      <c r="O405" s="72"/>
    </row>
    <row r="406" spans="1:15" s="51" customFormat="1" ht="15" hidden="1">
      <c r="A406" s="77"/>
      <c r="B406" s="50"/>
      <c r="C406" s="90"/>
      <c r="D406" s="91"/>
      <c r="E406" s="92"/>
      <c r="F406" s="92"/>
      <c r="G406" s="92"/>
      <c r="H406" s="93"/>
      <c r="I406" s="93"/>
      <c r="J406" s="94"/>
      <c r="K406" s="95"/>
      <c r="L406" s="97"/>
      <c r="M406" s="76"/>
      <c r="N406" s="76"/>
      <c r="O406" s="72"/>
    </row>
    <row r="407" spans="2:13" s="73" customFormat="1" ht="15" hidden="1">
      <c r="B407" s="74" t="str">
        <f>ΠΡΟΥΠΟΛΟΓΙΣΜΟΣ!B101</f>
        <v>ΟΜΑΔΑ Δ:</v>
      </c>
      <c r="C407" s="74">
        <f>ΠΡΟΥΠΟΛΟΓΙΣΜΟΣ!C101</f>
        <v>0</v>
      </c>
      <c r="H407" s="75"/>
      <c r="K407" s="76"/>
      <c r="L407" s="76"/>
      <c r="M407" s="72"/>
    </row>
    <row r="408" spans="1:15" s="51" customFormat="1" ht="15" hidden="1">
      <c r="A408" s="77"/>
      <c r="B408" s="50"/>
      <c r="C408" s="90"/>
      <c r="D408" s="91"/>
      <c r="E408" s="92"/>
      <c r="F408" s="92"/>
      <c r="G408" s="92"/>
      <c r="H408" s="93"/>
      <c r="I408" s="93"/>
      <c r="J408" s="94"/>
      <c r="K408" s="95"/>
      <c r="L408" s="97"/>
      <c r="M408" s="76"/>
      <c r="N408" s="76"/>
      <c r="O408" s="72"/>
    </row>
    <row r="409" spans="1:13" s="73" customFormat="1" ht="15" hidden="1">
      <c r="A409" s="103">
        <v>1</v>
      </c>
      <c r="B409" s="104">
        <f>VLOOKUP($A409,ΠΡΟΥΠΟΛΟΓΙΣΜΟΣ!$A$102:$E$121,2,FALSE)</f>
        <v>0</v>
      </c>
      <c r="C409" s="244">
        <f>VLOOKUP($A409,ΠΡΟΥΠΟΛΟΓΙΣΜΟΣ!$A$102:$E$121,3,FALSE)</f>
        <v>0</v>
      </c>
      <c r="D409" s="244"/>
      <c r="E409" s="244"/>
      <c r="F409" s="244"/>
      <c r="G409" s="244"/>
      <c r="H409" s="244"/>
      <c r="I409" s="244"/>
      <c r="J409" s="244"/>
      <c r="K409" s="244"/>
      <c r="L409" s="76"/>
      <c r="M409" s="72"/>
    </row>
    <row r="410" spans="1:11" s="51" customFormat="1" ht="13.5" hidden="1" thickBot="1">
      <c r="A410" s="77"/>
      <c r="B410" s="50"/>
      <c r="D410" s="78"/>
      <c r="E410" s="79"/>
      <c r="F410" s="79"/>
      <c r="G410" s="79"/>
      <c r="H410" s="80"/>
      <c r="I410" s="80"/>
      <c r="J410" s="81"/>
      <c r="K410" s="82">
        <f>K411</f>
        <v>0</v>
      </c>
    </row>
    <row r="411" spans="1:11" s="51" customFormat="1" ht="15" hidden="1">
      <c r="A411" s="77"/>
      <c r="B411" s="83"/>
      <c r="C411" s="84" t="s">
        <v>34</v>
      </c>
      <c r="D411" s="85"/>
      <c r="E411" s="86"/>
      <c r="F411" s="86"/>
      <c r="G411" s="86"/>
      <c r="H411" s="87"/>
      <c r="I411" s="87"/>
      <c r="J411" s="88">
        <f>SUM(J410:J410)</f>
        <v>0</v>
      </c>
      <c r="K411" s="89">
        <f>VLOOKUP($A409,ΠΡΟΥΠΟΛΟΓΙΣΜΟΣ!$A$102:$E$121,5,FALSE)</f>
        <v>0</v>
      </c>
    </row>
    <row r="412" spans="1:11" s="51" customFormat="1" ht="15" hidden="1">
      <c r="A412" s="77"/>
      <c r="B412" s="50"/>
      <c r="C412" s="90"/>
      <c r="D412" s="91"/>
      <c r="E412" s="92"/>
      <c r="F412" s="92"/>
      <c r="G412" s="92"/>
      <c r="H412" s="93"/>
      <c r="I412" s="93"/>
      <c r="J412" s="94"/>
      <c r="K412" s="95"/>
    </row>
    <row r="413" spans="1:11" s="51" customFormat="1" ht="15" hidden="1">
      <c r="A413" s="77"/>
      <c r="B413" s="50"/>
      <c r="C413" s="90"/>
      <c r="D413" s="91"/>
      <c r="E413" s="92"/>
      <c r="F413" s="92"/>
      <c r="G413" s="92"/>
      <c r="H413" s="93"/>
      <c r="I413" s="93"/>
      <c r="J413" s="94"/>
      <c r="K413" s="95"/>
    </row>
    <row r="414" s="51" customFormat="1" ht="12.75" hidden="1">
      <c r="J414" s="101"/>
    </row>
    <row r="415" spans="1:13" s="73" customFormat="1" ht="15" hidden="1">
      <c r="A415" s="103">
        <f>A409+1</f>
        <v>2</v>
      </c>
      <c r="B415" s="104">
        <f>VLOOKUP($A415,ΠΡΟΥΠΟΛΟΓΙΣΜΟΣ!$A$102:$E$121,2,FALSE)</f>
        <v>0</v>
      </c>
      <c r="C415" s="244">
        <f>VLOOKUP($A415,ΠΡΟΥΠΟΛΟΓΙΣΜΟΣ!$A$102:$E$121,3,FALSE)</f>
        <v>0</v>
      </c>
      <c r="D415" s="244"/>
      <c r="E415" s="244"/>
      <c r="F415" s="244"/>
      <c r="G415" s="244"/>
      <c r="H415" s="244"/>
      <c r="I415" s="244"/>
      <c r="J415" s="244"/>
      <c r="K415" s="244"/>
      <c r="L415" s="76"/>
      <c r="M415" s="72"/>
    </row>
    <row r="416" spans="1:11" s="51" customFormat="1" ht="13.5" hidden="1" thickBot="1">
      <c r="A416" s="77"/>
      <c r="B416" s="50"/>
      <c r="D416" s="78"/>
      <c r="E416" s="79"/>
      <c r="F416" s="79"/>
      <c r="G416" s="79"/>
      <c r="H416" s="80"/>
      <c r="I416" s="80"/>
      <c r="J416" s="81"/>
      <c r="K416" s="82">
        <f>K417</f>
        <v>0</v>
      </c>
    </row>
    <row r="417" spans="1:11" s="51" customFormat="1" ht="15" hidden="1">
      <c r="A417" s="77"/>
      <c r="B417" s="83"/>
      <c r="C417" s="84" t="s">
        <v>34</v>
      </c>
      <c r="D417" s="85"/>
      <c r="E417" s="86"/>
      <c r="F417" s="86"/>
      <c r="G417" s="86"/>
      <c r="H417" s="87"/>
      <c r="I417" s="87"/>
      <c r="J417" s="88">
        <f>SUM(J416:J416)</f>
        <v>0</v>
      </c>
      <c r="K417" s="89">
        <f>VLOOKUP($A415,ΠΡΟΥΠΟΛΟΓΙΣΜΟΣ!$A$102:$E$121,5,FALSE)</f>
        <v>0</v>
      </c>
    </row>
    <row r="418" spans="1:11" s="51" customFormat="1" ht="15" hidden="1">
      <c r="A418" s="77"/>
      <c r="B418" s="50"/>
      <c r="C418" s="90"/>
      <c r="D418" s="91"/>
      <c r="E418" s="92"/>
      <c r="F418" s="92"/>
      <c r="G418" s="92"/>
      <c r="H418" s="93"/>
      <c r="I418" s="93"/>
      <c r="J418" s="94"/>
      <c r="K418" s="95"/>
    </row>
    <row r="419" spans="1:11" s="51" customFormat="1" ht="15" hidden="1">
      <c r="A419" s="77"/>
      <c r="B419" s="50"/>
      <c r="C419" s="90"/>
      <c r="D419" s="91"/>
      <c r="E419" s="92"/>
      <c r="F419" s="92"/>
      <c r="G419" s="92"/>
      <c r="H419" s="93"/>
      <c r="I419" s="93"/>
      <c r="J419" s="94"/>
      <c r="K419" s="95"/>
    </row>
    <row r="420" spans="1:11" s="51" customFormat="1" ht="15" hidden="1">
      <c r="A420" s="77"/>
      <c r="B420" s="50"/>
      <c r="C420" s="90"/>
      <c r="D420" s="91"/>
      <c r="E420" s="92"/>
      <c r="F420" s="92"/>
      <c r="G420" s="92"/>
      <c r="H420" s="93"/>
      <c r="I420" s="93"/>
      <c r="J420" s="94"/>
      <c r="K420" s="95"/>
    </row>
    <row r="421" spans="1:13" s="73" customFormat="1" ht="15" hidden="1">
      <c r="A421" s="103">
        <f>A415+1</f>
        <v>3</v>
      </c>
      <c r="B421" s="104">
        <f>VLOOKUP($A421,ΠΡΟΥΠΟΛΟΓΙΣΜΟΣ!$A$102:$C$121,2,FALSE)</f>
        <v>0</v>
      </c>
      <c r="C421" s="244">
        <f>VLOOKUP($A421,ΠΡΟΥΠΟΛΟΓΙΣΜΟΣ!$A$102:$C$121,3,FALSE)</f>
        <v>0</v>
      </c>
      <c r="D421" s="244"/>
      <c r="E421" s="244"/>
      <c r="F421" s="244"/>
      <c r="G421" s="244"/>
      <c r="H421" s="244"/>
      <c r="I421" s="244"/>
      <c r="J421" s="244"/>
      <c r="K421" s="244"/>
      <c r="L421" s="76"/>
      <c r="M421" s="72"/>
    </row>
    <row r="422" spans="1:11" s="51" customFormat="1" ht="13.5" hidden="1" thickBot="1">
      <c r="A422" s="77"/>
      <c r="B422" s="50"/>
      <c r="D422" s="78"/>
      <c r="E422" s="79"/>
      <c r="F422" s="79"/>
      <c r="G422" s="79"/>
      <c r="H422" s="80"/>
      <c r="I422" s="80"/>
      <c r="J422" s="81"/>
      <c r="K422" s="82">
        <f>K423</f>
        <v>0</v>
      </c>
    </row>
    <row r="423" spans="1:11" s="51" customFormat="1" ht="15" hidden="1">
      <c r="A423" s="77"/>
      <c r="B423" s="83"/>
      <c r="C423" s="84" t="s">
        <v>34</v>
      </c>
      <c r="D423" s="85"/>
      <c r="E423" s="86"/>
      <c r="F423" s="86"/>
      <c r="G423" s="86"/>
      <c r="H423" s="87"/>
      <c r="I423" s="87"/>
      <c r="J423" s="88">
        <f>SUM(J422:J422)</f>
        <v>0</v>
      </c>
      <c r="K423" s="89">
        <f>VLOOKUP($A421,ΠΡΟΥΠΟΛΟΓΙΣΜΟΣ!$A$102:$E$121,5,FALSE)</f>
        <v>0</v>
      </c>
    </row>
    <row r="424" spans="1:11" s="51" customFormat="1" ht="15" hidden="1">
      <c r="A424" s="77"/>
      <c r="B424" s="50"/>
      <c r="C424" s="90"/>
      <c r="D424" s="91"/>
      <c r="E424" s="92"/>
      <c r="F424" s="92"/>
      <c r="G424" s="92"/>
      <c r="H424" s="93"/>
      <c r="I424" s="93"/>
      <c r="J424" s="94"/>
      <c r="K424" s="95"/>
    </row>
    <row r="425" spans="1:11" s="51" customFormat="1" ht="15" hidden="1">
      <c r="A425" s="77"/>
      <c r="B425" s="50"/>
      <c r="C425" s="90"/>
      <c r="D425" s="91"/>
      <c r="E425" s="92"/>
      <c r="F425" s="92"/>
      <c r="G425" s="92"/>
      <c r="H425" s="93"/>
      <c r="I425" s="93"/>
      <c r="J425" s="94"/>
      <c r="K425" s="95"/>
    </row>
    <row r="426" spans="1:11" s="51" customFormat="1" ht="15" hidden="1">
      <c r="A426" s="77"/>
      <c r="B426" s="50"/>
      <c r="C426" s="90"/>
      <c r="D426" s="91"/>
      <c r="E426" s="92"/>
      <c r="F426" s="92"/>
      <c r="G426" s="92"/>
      <c r="H426" s="93"/>
      <c r="I426" s="93"/>
      <c r="J426" s="94"/>
      <c r="K426" s="95"/>
    </row>
    <row r="427" spans="1:13" s="73" customFormat="1" ht="15" hidden="1">
      <c r="A427" s="103">
        <f>A421+1</f>
        <v>4</v>
      </c>
      <c r="B427" s="104">
        <f>VLOOKUP($A427,ΠΡΟΥΠΟΛΟΓΙΣΜΟΣ!$A$102:$E$121,2,FALSE)</f>
        <v>0</v>
      </c>
      <c r="C427" s="244">
        <f>VLOOKUP($A427,ΠΡΟΥΠΟΛΟΓΙΣΜΟΣ!$A$102:$E$121,3,FALSE)</f>
        <v>0</v>
      </c>
      <c r="D427" s="244"/>
      <c r="E427" s="244"/>
      <c r="F427" s="244"/>
      <c r="G427" s="244"/>
      <c r="H427" s="244"/>
      <c r="I427" s="244"/>
      <c r="J427" s="244"/>
      <c r="K427" s="244"/>
      <c r="L427" s="76"/>
      <c r="M427" s="72"/>
    </row>
    <row r="428" spans="1:11" s="51" customFormat="1" ht="13.5" hidden="1" thickBot="1">
      <c r="A428" s="77"/>
      <c r="B428" s="50"/>
      <c r="D428" s="78"/>
      <c r="E428" s="79"/>
      <c r="F428" s="79"/>
      <c r="G428" s="79"/>
      <c r="H428" s="80"/>
      <c r="I428" s="80"/>
      <c r="J428" s="81"/>
      <c r="K428" s="82">
        <f>K429</f>
        <v>0</v>
      </c>
    </row>
    <row r="429" spans="1:11" s="51" customFormat="1" ht="15" hidden="1">
      <c r="A429" s="77"/>
      <c r="B429" s="83"/>
      <c r="C429" s="84" t="s">
        <v>34</v>
      </c>
      <c r="D429" s="85"/>
      <c r="E429" s="86"/>
      <c r="F429" s="86"/>
      <c r="G429" s="86"/>
      <c r="H429" s="87"/>
      <c r="I429" s="87"/>
      <c r="J429" s="88">
        <f>SUM(J428:J428)</f>
        <v>0</v>
      </c>
      <c r="K429" s="89">
        <f>VLOOKUP($A427,ΠΡΟΥΠΟΛΟΓΙΣΜΟΣ!$A$102:$E$121,5,FALSE)</f>
        <v>0</v>
      </c>
    </row>
    <row r="430" spans="1:11" s="51" customFormat="1" ht="15" hidden="1">
      <c r="A430" s="77"/>
      <c r="B430" s="50"/>
      <c r="C430" s="90"/>
      <c r="D430" s="91"/>
      <c r="E430" s="92"/>
      <c r="F430" s="92"/>
      <c r="G430" s="92"/>
      <c r="H430" s="93"/>
      <c r="I430" s="93"/>
      <c r="J430" s="94"/>
      <c r="K430" s="95"/>
    </row>
    <row r="431" spans="1:11" s="51" customFormat="1" ht="15" hidden="1">
      <c r="A431" s="77"/>
      <c r="B431" s="50"/>
      <c r="C431" s="90"/>
      <c r="D431" s="91"/>
      <c r="E431" s="92"/>
      <c r="F431" s="92"/>
      <c r="G431" s="92"/>
      <c r="H431" s="93"/>
      <c r="I431" s="93"/>
      <c r="J431" s="94"/>
      <c r="K431" s="95"/>
    </row>
    <row r="432" s="51" customFormat="1" ht="12.75" hidden="1">
      <c r="J432" s="101"/>
    </row>
    <row r="433" spans="1:13" s="73" customFormat="1" ht="15" hidden="1">
      <c r="A433" s="103">
        <f>A427+1</f>
        <v>5</v>
      </c>
      <c r="B433" s="104">
        <f>VLOOKUP($A433,ΠΡΟΥΠΟΛΟΓΙΣΜΟΣ!$A$102:$E$121,2,FALSE)</f>
        <v>0</v>
      </c>
      <c r="C433" s="244">
        <f>VLOOKUP($A433,ΠΡΟΥΠΟΛΟΓΙΣΜΟΣ!$A$102:$E$121,3,FALSE)</f>
        <v>0</v>
      </c>
      <c r="D433" s="244"/>
      <c r="E433" s="244"/>
      <c r="F433" s="244"/>
      <c r="G433" s="244"/>
      <c r="H433" s="244"/>
      <c r="I433" s="244"/>
      <c r="J433" s="244"/>
      <c r="K433" s="244"/>
      <c r="L433" s="76"/>
      <c r="M433" s="72"/>
    </row>
    <row r="434" spans="1:11" s="51" customFormat="1" ht="13.5" hidden="1" thickBot="1">
      <c r="A434" s="77"/>
      <c r="B434" s="50"/>
      <c r="D434" s="78"/>
      <c r="E434" s="79"/>
      <c r="F434" s="79"/>
      <c r="G434" s="79"/>
      <c r="H434" s="80"/>
      <c r="I434" s="80"/>
      <c r="J434" s="81"/>
      <c r="K434" s="82">
        <f>K435</f>
        <v>0</v>
      </c>
    </row>
    <row r="435" spans="1:11" s="51" customFormat="1" ht="15" hidden="1">
      <c r="A435" s="77"/>
      <c r="B435" s="83"/>
      <c r="C435" s="84" t="s">
        <v>34</v>
      </c>
      <c r="D435" s="85"/>
      <c r="E435" s="86"/>
      <c r="F435" s="86"/>
      <c r="G435" s="86"/>
      <c r="H435" s="87"/>
      <c r="I435" s="87"/>
      <c r="J435" s="88">
        <f>SUM(J434:J434)</f>
        <v>0</v>
      </c>
      <c r="K435" s="89">
        <f>VLOOKUP($A433,ΠΡΟΥΠΟΛΟΓΙΣΜΟΣ!$A$102:$E$121,5,FALSE)</f>
        <v>0</v>
      </c>
    </row>
    <row r="436" spans="1:11" s="51" customFormat="1" ht="15" hidden="1">
      <c r="A436" s="77"/>
      <c r="B436" s="50"/>
      <c r="C436" s="90"/>
      <c r="D436" s="91"/>
      <c r="E436" s="92"/>
      <c r="F436" s="92"/>
      <c r="G436" s="92"/>
      <c r="H436" s="93"/>
      <c r="I436" s="93"/>
      <c r="J436" s="94"/>
      <c r="K436" s="95"/>
    </row>
    <row r="437" spans="1:11" s="51" customFormat="1" ht="15" hidden="1">
      <c r="A437" s="77"/>
      <c r="B437" s="50"/>
      <c r="C437" s="90"/>
      <c r="D437" s="91"/>
      <c r="E437" s="92"/>
      <c r="F437" s="92"/>
      <c r="G437" s="92"/>
      <c r="H437" s="93"/>
      <c r="I437" s="93"/>
      <c r="J437" s="94"/>
      <c r="K437" s="95"/>
    </row>
    <row r="438" spans="1:11" s="51" customFormat="1" ht="15" hidden="1">
      <c r="A438" s="77"/>
      <c r="B438" s="50"/>
      <c r="C438" s="90"/>
      <c r="D438" s="91"/>
      <c r="E438" s="92"/>
      <c r="F438" s="92"/>
      <c r="G438" s="92"/>
      <c r="H438" s="93"/>
      <c r="I438" s="93"/>
      <c r="J438" s="94"/>
      <c r="K438" s="95"/>
    </row>
    <row r="439" spans="1:13" s="73" customFormat="1" ht="15" hidden="1">
      <c r="A439" s="103">
        <f>A433+1</f>
        <v>6</v>
      </c>
      <c r="B439" s="104">
        <f>VLOOKUP($A439,ΠΡΟΥΠΟΛΟΓΙΣΜΟΣ!$A$102:$C$121,2,FALSE)</f>
        <v>0</v>
      </c>
      <c r="C439" s="244">
        <f>VLOOKUP($A439,ΠΡΟΥΠΟΛΟΓΙΣΜΟΣ!$A$102:$C$121,3,FALSE)</f>
        <v>0</v>
      </c>
      <c r="D439" s="244"/>
      <c r="E439" s="244"/>
      <c r="F439" s="244"/>
      <c r="G439" s="244"/>
      <c r="H439" s="244"/>
      <c r="I439" s="244"/>
      <c r="J439" s="244"/>
      <c r="K439" s="244"/>
      <c r="L439" s="76"/>
      <c r="M439" s="72"/>
    </row>
    <row r="440" spans="1:11" s="51" customFormat="1" ht="13.5" hidden="1" thickBot="1">
      <c r="A440" s="77"/>
      <c r="B440" s="50"/>
      <c r="D440" s="78"/>
      <c r="E440" s="79"/>
      <c r="F440" s="79"/>
      <c r="G440" s="79"/>
      <c r="H440" s="80"/>
      <c r="I440" s="80"/>
      <c r="J440" s="81"/>
      <c r="K440" s="82">
        <f>K441</f>
        <v>0</v>
      </c>
    </row>
    <row r="441" spans="1:11" s="51" customFormat="1" ht="15" hidden="1">
      <c r="A441" s="77"/>
      <c r="B441" s="83"/>
      <c r="C441" s="84" t="s">
        <v>34</v>
      </c>
      <c r="D441" s="85"/>
      <c r="E441" s="86"/>
      <c r="F441" s="86"/>
      <c r="G441" s="86"/>
      <c r="H441" s="87"/>
      <c r="I441" s="87"/>
      <c r="J441" s="88">
        <f>SUM(J440:J440)</f>
        <v>0</v>
      </c>
      <c r="K441" s="89">
        <f>VLOOKUP($A439,ΠΡΟΥΠΟΛΟΓΙΣΜΟΣ!$A$102:$E$121,5,FALSE)</f>
        <v>0</v>
      </c>
    </row>
    <row r="442" spans="1:11" s="51" customFormat="1" ht="15" hidden="1">
      <c r="A442" s="77"/>
      <c r="B442" s="50"/>
      <c r="C442" s="90"/>
      <c r="D442" s="91"/>
      <c r="E442" s="92"/>
      <c r="F442" s="92"/>
      <c r="G442" s="92"/>
      <c r="H442" s="93"/>
      <c r="I442" s="93"/>
      <c r="J442" s="94"/>
      <c r="K442" s="95"/>
    </row>
    <row r="443" spans="1:11" s="51" customFormat="1" ht="15" hidden="1">
      <c r="A443" s="77"/>
      <c r="B443" s="50"/>
      <c r="C443" s="90"/>
      <c r="D443" s="91"/>
      <c r="E443" s="92"/>
      <c r="F443" s="92"/>
      <c r="G443" s="92"/>
      <c r="H443" s="93"/>
      <c r="I443" s="93"/>
      <c r="J443" s="94"/>
      <c r="K443" s="95"/>
    </row>
    <row r="444" spans="1:11" s="51" customFormat="1" ht="15" hidden="1">
      <c r="A444" s="77"/>
      <c r="B444" s="50"/>
      <c r="C444" s="90"/>
      <c r="D444" s="91"/>
      <c r="E444" s="92"/>
      <c r="F444" s="92"/>
      <c r="G444" s="92"/>
      <c r="H444" s="93"/>
      <c r="I444" s="93"/>
      <c r="J444" s="94"/>
      <c r="K444" s="95"/>
    </row>
    <row r="445" spans="1:13" s="73" customFormat="1" ht="15" hidden="1">
      <c r="A445" s="103">
        <f>A439+1</f>
        <v>7</v>
      </c>
      <c r="B445" s="104">
        <f>VLOOKUP($A445,ΠΡΟΥΠΟΛΟΓΙΣΜΟΣ!$A$102:$E$121,2,FALSE)</f>
        <v>0</v>
      </c>
      <c r="C445" s="244">
        <f>VLOOKUP($A445,ΠΡΟΥΠΟΛΟΓΙΣΜΟΣ!$A$102:$E$121,3,FALSE)</f>
        <v>0</v>
      </c>
      <c r="D445" s="244"/>
      <c r="E445" s="244"/>
      <c r="F445" s="244"/>
      <c r="G445" s="244"/>
      <c r="H445" s="244"/>
      <c r="I445" s="244"/>
      <c r="J445" s="244"/>
      <c r="K445" s="244"/>
      <c r="L445" s="76"/>
      <c r="M445" s="72"/>
    </row>
    <row r="446" spans="1:11" s="51" customFormat="1" ht="13.5" hidden="1" thickBot="1">
      <c r="A446" s="77"/>
      <c r="B446" s="50"/>
      <c r="D446" s="78"/>
      <c r="E446" s="79"/>
      <c r="F446" s="79"/>
      <c r="G446" s="79"/>
      <c r="H446" s="80"/>
      <c r="I446" s="80"/>
      <c r="J446" s="81"/>
      <c r="K446" s="82">
        <f>K447</f>
        <v>0</v>
      </c>
    </row>
    <row r="447" spans="1:11" s="51" customFormat="1" ht="15" hidden="1">
      <c r="A447" s="77"/>
      <c r="B447" s="83"/>
      <c r="C447" s="84" t="s">
        <v>34</v>
      </c>
      <c r="D447" s="85"/>
      <c r="E447" s="86"/>
      <c r="F447" s="86"/>
      <c r="G447" s="86"/>
      <c r="H447" s="87"/>
      <c r="I447" s="87"/>
      <c r="J447" s="88">
        <f>SUM(J446:J446)</f>
        <v>0</v>
      </c>
      <c r="K447" s="89">
        <f>VLOOKUP($A445,ΠΡΟΥΠΟΛΟΓΙΣΜΟΣ!$A$102:$E$121,5,FALSE)</f>
        <v>0</v>
      </c>
    </row>
    <row r="448" spans="1:11" s="51" customFormat="1" ht="15" hidden="1">
      <c r="A448" s="77"/>
      <c r="B448" s="50"/>
      <c r="C448" s="90"/>
      <c r="D448" s="91"/>
      <c r="E448" s="92"/>
      <c r="F448" s="92"/>
      <c r="G448" s="92"/>
      <c r="H448" s="93"/>
      <c r="I448" s="93"/>
      <c r="J448" s="94"/>
      <c r="K448" s="95"/>
    </row>
    <row r="449" spans="1:11" s="51" customFormat="1" ht="15" hidden="1">
      <c r="A449" s="77"/>
      <c r="B449" s="50"/>
      <c r="C449" s="90"/>
      <c r="D449" s="91"/>
      <c r="E449" s="92"/>
      <c r="F449" s="92"/>
      <c r="G449" s="92"/>
      <c r="H449" s="93"/>
      <c r="I449" s="93"/>
      <c r="J449" s="94"/>
      <c r="K449" s="95"/>
    </row>
    <row r="450" spans="1:11" s="51" customFormat="1" ht="15" hidden="1">
      <c r="A450" s="77"/>
      <c r="B450" s="50"/>
      <c r="C450" s="90"/>
      <c r="D450" s="91"/>
      <c r="E450" s="92"/>
      <c r="F450" s="92"/>
      <c r="G450" s="92"/>
      <c r="H450" s="93"/>
      <c r="I450" s="93"/>
      <c r="J450" s="94"/>
      <c r="K450" s="95"/>
    </row>
    <row r="451" spans="1:13" s="73" customFormat="1" ht="15" hidden="1">
      <c r="A451" s="103">
        <f>A445+1</f>
        <v>8</v>
      </c>
      <c r="B451" s="104">
        <f>VLOOKUP($A451,ΠΡΟΥΠΟΛΟΓΙΣΜΟΣ!$A$102:$C$121,2,FALSE)</f>
        <v>0</v>
      </c>
      <c r="C451" s="244">
        <f>VLOOKUP($A451,ΠΡΟΥΠΟΛΟΓΙΣΜΟΣ!$A$102:$C$121,3,FALSE)</f>
        <v>0</v>
      </c>
      <c r="D451" s="244"/>
      <c r="E451" s="244"/>
      <c r="F451" s="244"/>
      <c r="G451" s="244"/>
      <c r="H451" s="244"/>
      <c r="I451" s="244"/>
      <c r="J451" s="244"/>
      <c r="K451" s="244"/>
      <c r="L451" s="76"/>
      <c r="M451" s="72"/>
    </row>
    <row r="452" spans="1:11" s="51" customFormat="1" ht="13.5" hidden="1" thickBot="1">
      <c r="A452" s="77"/>
      <c r="B452" s="50"/>
      <c r="D452" s="78"/>
      <c r="E452" s="79"/>
      <c r="F452" s="79"/>
      <c r="G452" s="79"/>
      <c r="H452" s="80"/>
      <c r="I452" s="80"/>
      <c r="J452" s="81"/>
      <c r="K452" s="82">
        <f>K453</f>
        <v>0</v>
      </c>
    </row>
    <row r="453" spans="1:11" s="51" customFormat="1" ht="15" hidden="1">
      <c r="A453" s="77"/>
      <c r="B453" s="83"/>
      <c r="C453" s="84" t="s">
        <v>34</v>
      </c>
      <c r="D453" s="85"/>
      <c r="E453" s="86"/>
      <c r="F453" s="86"/>
      <c r="G453" s="86"/>
      <c r="H453" s="87"/>
      <c r="I453" s="87"/>
      <c r="J453" s="88">
        <f>SUM(J452:J452)</f>
        <v>0</v>
      </c>
      <c r="K453" s="89">
        <f>VLOOKUP($A451,ΠΡΟΥΠΟΛΟΓΙΣΜΟΣ!$A$102:$E$121,5,FALSE)</f>
        <v>0</v>
      </c>
    </row>
    <row r="454" spans="1:11" s="51" customFormat="1" ht="15" hidden="1">
      <c r="A454" s="77"/>
      <c r="B454" s="50"/>
      <c r="C454" s="90"/>
      <c r="D454" s="91"/>
      <c r="E454" s="92"/>
      <c r="F454" s="92"/>
      <c r="G454" s="92"/>
      <c r="H454" s="93"/>
      <c r="I454" s="93"/>
      <c r="J454" s="94"/>
      <c r="K454" s="95"/>
    </row>
    <row r="455" spans="1:11" s="51" customFormat="1" ht="15" hidden="1">
      <c r="A455" s="77"/>
      <c r="B455" s="50"/>
      <c r="C455" s="90"/>
      <c r="D455" s="91"/>
      <c r="E455" s="92"/>
      <c r="F455" s="92"/>
      <c r="G455" s="92"/>
      <c r="H455" s="93"/>
      <c r="I455" s="93"/>
      <c r="J455" s="94"/>
      <c r="K455" s="95"/>
    </row>
    <row r="456" spans="1:11" s="51" customFormat="1" ht="15" hidden="1">
      <c r="A456" s="77"/>
      <c r="B456" s="50"/>
      <c r="C456" s="90"/>
      <c r="D456" s="91"/>
      <c r="E456" s="92"/>
      <c r="F456" s="92"/>
      <c r="G456" s="92"/>
      <c r="H456" s="93"/>
      <c r="I456" s="93"/>
      <c r="J456" s="94"/>
      <c r="K456" s="95"/>
    </row>
    <row r="457" spans="1:13" s="73" customFormat="1" ht="15" hidden="1">
      <c r="A457" s="103">
        <f>A451+1</f>
        <v>9</v>
      </c>
      <c r="B457" s="104">
        <f>VLOOKUP($A457,ΠΡΟΥΠΟΛΟΓΙΣΜΟΣ!$A$102:$E$121,2,FALSE)</f>
        <v>0</v>
      </c>
      <c r="C457" s="244">
        <f>VLOOKUP($A457,ΠΡΟΥΠΟΛΟΓΙΣΜΟΣ!$A$102:$E$121,3,FALSE)</f>
        <v>0</v>
      </c>
      <c r="D457" s="244"/>
      <c r="E457" s="244"/>
      <c r="F457" s="244"/>
      <c r="G457" s="244"/>
      <c r="H457" s="244"/>
      <c r="I457" s="244"/>
      <c r="J457" s="244"/>
      <c r="K457" s="244"/>
      <c r="L457" s="76"/>
      <c r="M457" s="72"/>
    </row>
    <row r="458" spans="1:11" s="51" customFormat="1" ht="13.5" hidden="1" thickBot="1">
      <c r="A458" s="77"/>
      <c r="B458" s="50"/>
      <c r="D458" s="78"/>
      <c r="E458" s="79"/>
      <c r="F458" s="79"/>
      <c r="G458" s="79"/>
      <c r="H458" s="80"/>
      <c r="I458" s="80"/>
      <c r="J458" s="81"/>
      <c r="K458" s="82">
        <f>K459</f>
        <v>0</v>
      </c>
    </row>
    <row r="459" spans="1:11" s="51" customFormat="1" ht="15" hidden="1">
      <c r="A459" s="77"/>
      <c r="B459" s="83"/>
      <c r="C459" s="84" t="s">
        <v>34</v>
      </c>
      <c r="D459" s="85"/>
      <c r="E459" s="86"/>
      <c r="F459" s="86"/>
      <c r="G459" s="86"/>
      <c r="H459" s="87"/>
      <c r="I459" s="87"/>
      <c r="J459" s="88">
        <f>SUM(J458:J458)</f>
        <v>0</v>
      </c>
      <c r="K459" s="89">
        <f>VLOOKUP($A457,ΠΡΟΥΠΟΛΟΓΙΣΜΟΣ!$A$102:$E$121,5,FALSE)</f>
        <v>0</v>
      </c>
    </row>
    <row r="460" spans="1:11" s="51" customFormat="1" ht="15" hidden="1">
      <c r="A460" s="77"/>
      <c r="B460" s="50"/>
      <c r="C460" s="90"/>
      <c r="D460" s="91"/>
      <c r="E460" s="92"/>
      <c r="F460" s="92"/>
      <c r="G460" s="92"/>
      <c r="H460" s="93"/>
      <c r="I460" s="93"/>
      <c r="J460" s="94"/>
      <c r="K460" s="95"/>
    </row>
    <row r="461" spans="1:11" s="51" customFormat="1" ht="15" hidden="1">
      <c r="A461" s="77"/>
      <c r="B461" s="50"/>
      <c r="C461" s="90"/>
      <c r="D461" s="91"/>
      <c r="E461" s="92"/>
      <c r="F461" s="92"/>
      <c r="G461" s="92"/>
      <c r="H461" s="93"/>
      <c r="I461" s="93"/>
      <c r="J461" s="94"/>
      <c r="K461" s="95"/>
    </row>
    <row r="462" s="51" customFormat="1" ht="12.75" hidden="1">
      <c r="J462" s="101"/>
    </row>
    <row r="463" spans="1:13" s="73" customFormat="1" ht="15" hidden="1">
      <c r="A463" s="103">
        <f>A457+1</f>
        <v>10</v>
      </c>
      <c r="B463" s="104">
        <f>VLOOKUP($A463,ΠΡΟΥΠΟΛΟΓΙΣΜΟΣ!$A$102:$E$121,2,FALSE)</f>
        <v>0</v>
      </c>
      <c r="C463" s="244">
        <f>VLOOKUP($A463,ΠΡΟΥΠΟΛΟΓΙΣΜΟΣ!$A$102:$E$121,3,FALSE)</f>
        <v>0</v>
      </c>
      <c r="D463" s="244"/>
      <c r="E463" s="244"/>
      <c r="F463" s="244"/>
      <c r="G463" s="244"/>
      <c r="H463" s="244"/>
      <c r="I463" s="244"/>
      <c r="J463" s="244"/>
      <c r="K463" s="244"/>
      <c r="L463" s="76"/>
      <c r="M463" s="72"/>
    </row>
    <row r="464" spans="1:11" s="51" customFormat="1" ht="13.5" hidden="1" thickBot="1">
      <c r="A464" s="77"/>
      <c r="B464" s="50"/>
      <c r="D464" s="78"/>
      <c r="E464" s="79"/>
      <c r="F464" s="79"/>
      <c r="G464" s="79"/>
      <c r="H464" s="80"/>
      <c r="I464" s="80"/>
      <c r="J464" s="81"/>
      <c r="K464" s="82">
        <f>K465</f>
        <v>0</v>
      </c>
    </row>
    <row r="465" spans="1:11" s="51" customFormat="1" ht="15" hidden="1">
      <c r="A465" s="77"/>
      <c r="B465" s="83"/>
      <c r="C465" s="84" t="s">
        <v>34</v>
      </c>
      <c r="D465" s="85"/>
      <c r="E465" s="86"/>
      <c r="F465" s="86"/>
      <c r="G465" s="86"/>
      <c r="H465" s="87"/>
      <c r="I465" s="87"/>
      <c r="J465" s="88">
        <f>SUM(J464:J464)</f>
        <v>0</v>
      </c>
      <c r="K465" s="89">
        <f>VLOOKUP($A463,ΠΡΟΥΠΟΛΟΓΙΣΜΟΣ!$A$102:$E$121,5,FALSE)</f>
        <v>0</v>
      </c>
    </row>
    <row r="466" spans="1:11" s="51" customFormat="1" ht="15" hidden="1">
      <c r="A466" s="77"/>
      <c r="B466" s="50"/>
      <c r="C466" s="90"/>
      <c r="D466" s="91"/>
      <c r="E466" s="92"/>
      <c r="F466" s="92"/>
      <c r="G466" s="92"/>
      <c r="H466" s="93"/>
      <c r="I466" s="93"/>
      <c r="J466" s="94"/>
      <c r="K466" s="95"/>
    </row>
    <row r="467" spans="1:11" s="51" customFormat="1" ht="15" hidden="1">
      <c r="A467" s="77"/>
      <c r="B467" s="50"/>
      <c r="C467" s="90"/>
      <c r="D467" s="91"/>
      <c r="E467" s="92"/>
      <c r="F467" s="92"/>
      <c r="G467" s="92"/>
      <c r="H467" s="93"/>
      <c r="I467" s="93"/>
      <c r="J467" s="94"/>
      <c r="K467" s="95"/>
    </row>
    <row r="468" spans="1:11" s="51" customFormat="1" ht="15" hidden="1">
      <c r="A468" s="77"/>
      <c r="B468" s="50"/>
      <c r="C468" s="90"/>
      <c r="D468" s="91"/>
      <c r="E468" s="92"/>
      <c r="F468" s="92"/>
      <c r="G468" s="92"/>
      <c r="H468" s="93"/>
      <c r="I468" s="93"/>
      <c r="J468" s="94"/>
      <c r="K468" s="95"/>
    </row>
    <row r="469" spans="1:13" s="73" customFormat="1" ht="15" hidden="1">
      <c r="A469" s="103">
        <f>A463+1</f>
        <v>11</v>
      </c>
      <c r="B469" s="104">
        <f>VLOOKUP($A469,ΠΡΟΥΠΟΛΟΓΙΣΜΟΣ!$A$102:$C$121,2,FALSE)</f>
        <v>0</v>
      </c>
      <c r="C469" s="244">
        <f>VLOOKUP($A469,ΠΡΟΥΠΟΛΟΓΙΣΜΟΣ!$A$102:$C$121,3,FALSE)</f>
        <v>0</v>
      </c>
      <c r="D469" s="244"/>
      <c r="E469" s="244"/>
      <c r="F469" s="244"/>
      <c r="G469" s="244"/>
      <c r="H469" s="244"/>
      <c r="I469" s="244"/>
      <c r="J469" s="244"/>
      <c r="K469" s="244"/>
      <c r="L469" s="76"/>
      <c r="M469" s="72"/>
    </row>
    <row r="470" spans="1:11" s="51" customFormat="1" ht="13.5" hidden="1" thickBot="1">
      <c r="A470" s="77"/>
      <c r="B470" s="50"/>
      <c r="D470" s="78"/>
      <c r="E470" s="79"/>
      <c r="F470" s="79"/>
      <c r="G470" s="79"/>
      <c r="H470" s="80"/>
      <c r="I470" s="80"/>
      <c r="J470" s="81"/>
      <c r="K470" s="82">
        <f>K471</f>
        <v>0</v>
      </c>
    </row>
    <row r="471" spans="1:11" s="51" customFormat="1" ht="15" hidden="1">
      <c r="A471" s="77"/>
      <c r="B471" s="83"/>
      <c r="C471" s="84" t="s">
        <v>34</v>
      </c>
      <c r="D471" s="85"/>
      <c r="E471" s="86"/>
      <c r="F471" s="86"/>
      <c r="G471" s="86"/>
      <c r="H471" s="87"/>
      <c r="I471" s="87"/>
      <c r="J471" s="88">
        <f>SUM(J470:J470)</f>
        <v>0</v>
      </c>
      <c r="K471" s="89">
        <f>VLOOKUP($A469,ΠΡΟΥΠΟΛΟΓΙΣΜΟΣ!$A$102:$E$121,5,FALSE)</f>
        <v>0</v>
      </c>
    </row>
    <row r="472" spans="1:11" s="51" customFormat="1" ht="15" hidden="1">
      <c r="A472" s="77"/>
      <c r="B472" s="50"/>
      <c r="C472" s="90"/>
      <c r="D472" s="91"/>
      <c r="E472" s="92"/>
      <c r="F472" s="92"/>
      <c r="G472" s="92"/>
      <c r="H472" s="93"/>
      <c r="I472" s="93"/>
      <c r="J472" s="94"/>
      <c r="K472" s="95"/>
    </row>
    <row r="473" spans="1:11" s="51" customFormat="1" ht="15" hidden="1">
      <c r="A473" s="77"/>
      <c r="B473" s="50"/>
      <c r="C473" s="90"/>
      <c r="D473" s="91"/>
      <c r="E473" s="92"/>
      <c r="F473" s="92"/>
      <c r="G473" s="92"/>
      <c r="H473" s="93"/>
      <c r="I473" s="93"/>
      <c r="J473" s="94"/>
      <c r="K473" s="95"/>
    </row>
    <row r="474" spans="1:11" s="51" customFormat="1" ht="15" hidden="1">
      <c r="A474" s="77"/>
      <c r="B474" s="50"/>
      <c r="C474" s="90"/>
      <c r="D474" s="91"/>
      <c r="E474" s="92"/>
      <c r="F474" s="92"/>
      <c r="G474" s="92"/>
      <c r="H474" s="93"/>
      <c r="I474" s="93"/>
      <c r="J474" s="94"/>
      <c r="K474" s="95"/>
    </row>
    <row r="475" spans="1:13" s="73" customFormat="1" ht="15" hidden="1">
      <c r="A475" s="103">
        <f>A469+1</f>
        <v>12</v>
      </c>
      <c r="B475" s="104">
        <f>VLOOKUP($A475,ΠΡΟΥΠΟΛΟΓΙΣΜΟΣ!$A$102:$E$121,2,FALSE)</f>
        <v>0</v>
      </c>
      <c r="C475" s="244">
        <f>VLOOKUP($A475,ΠΡΟΥΠΟΛΟΓΙΣΜΟΣ!$A$102:$E$121,3,FALSE)</f>
        <v>0</v>
      </c>
      <c r="D475" s="244"/>
      <c r="E475" s="244"/>
      <c r="F475" s="244"/>
      <c r="G475" s="244"/>
      <c r="H475" s="244"/>
      <c r="I475" s="244"/>
      <c r="J475" s="244"/>
      <c r="K475" s="244"/>
      <c r="L475" s="76"/>
      <c r="M475" s="72"/>
    </row>
    <row r="476" spans="1:11" s="51" customFormat="1" ht="13.5" hidden="1" thickBot="1">
      <c r="A476" s="77"/>
      <c r="B476" s="50"/>
      <c r="D476" s="78"/>
      <c r="E476" s="79"/>
      <c r="F476" s="79"/>
      <c r="G476" s="79"/>
      <c r="H476" s="80"/>
      <c r="I476" s="80"/>
      <c r="J476" s="81"/>
      <c r="K476" s="82">
        <f>K477</f>
        <v>0</v>
      </c>
    </row>
    <row r="477" spans="1:11" s="51" customFormat="1" ht="15" hidden="1">
      <c r="A477" s="77"/>
      <c r="B477" s="83"/>
      <c r="C477" s="84" t="s">
        <v>34</v>
      </c>
      <c r="D477" s="85"/>
      <c r="E477" s="86"/>
      <c r="F477" s="86"/>
      <c r="G477" s="86"/>
      <c r="H477" s="87"/>
      <c r="I477" s="87"/>
      <c r="J477" s="88">
        <f>SUM(J476:J476)</f>
        <v>0</v>
      </c>
      <c r="K477" s="89">
        <f>VLOOKUP($A475,ΠΡΟΥΠΟΛΟΓΙΣΜΟΣ!$A$102:$E$121,5,FALSE)</f>
        <v>0</v>
      </c>
    </row>
    <row r="478" spans="1:11" s="51" customFormat="1" ht="15" hidden="1">
      <c r="A478" s="77"/>
      <c r="B478" s="50"/>
      <c r="C478" s="90"/>
      <c r="D478" s="91"/>
      <c r="E478" s="92"/>
      <c r="F478" s="92"/>
      <c r="G478" s="92"/>
      <c r="H478" s="93"/>
      <c r="I478" s="93"/>
      <c r="J478" s="94"/>
      <c r="K478" s="95"/>
    </row>
    <row r="479" spans="1:11" s="51" customFormat="1" ht="15" hidden="1">
      <c r="A479" s="77"/>
      <c r="B479" s="50"/>
      <c r="C479" s="90"/>
      <c r="D479" s="91"/>
      <c r="E479" s="92"/>
      <c r="F479" s="92"/>
      <c r="G479" s="92"/>
      <c r="H479" s="93"/>
      <c r="I479" s="93"/>
      <c r="J479" s="94"/>
      <c r="K479" s="95"/>
    </row>
    <row r="480" spans="1:11" s="51" customFormat="1" ht="15" hidden="1">
      <c r="A480" s="77"/>
      <c r="B480" s="50"/>
      <c r="C480" s="90"/>
      <c r="D480" s="91"/>
      <c r="E480" s="92"/>
      <c r="F480" s="92"/>
      <c r="G480" s="92"/>
      <c r="H480" s="93"/>
      <c r="I480" s="93"/>
      <c r="J480" s="94"/>
      <c r="K480" s="95"/>
    </row>
    <row r="481" spans="1:13" s="73" customFormat="1" ht="15" hidden="1">
      <c r="A481" s="103">
        <f>A475+1</f>
        <v>13</v>
      </c>
      <c r="B481" s="104">
        <f>VLOOKUP($A481,ΠΡΟΥΠΟΛΟΓΙΣΜΟΣ!$A$102:$C$121,2,FALSE)</f>
        <v>0</v>
      </c>
      <c r="C481" s="244">
        <f>VLOOKUP($A481,ΠΡΟΥΠΟΛΟΓΙΣΜΟΣ!$A$102:$C$121,3,FALSE)</f>
        <v>0</v>
      </c>
      <c r="D481" s="244"/>
      <c r="E481" s="244"/>
      <c r="F481" s="244"/>
      <c r="G481" s="244"/>
      <c r="H481" s="244"/>
      <c r="I481" s="244"/>
      <c r="J481" s="244"/>
      <c r="K481" s="244"/>
      <c r="L481" s="76"/>
      <c r="M481" s="72"/>
    </row>
    <row r="482" spans="1:11" s="51" customFormat="1" ht="13.5" hidden="1" thickBot="1">
      <c r="A482" s="77"/>
      <c r="B482" s="50"/>
      <c r="D482" s="78"/>
      <c r="E482" s="79"/>
      <c r="F482" s="79"/>
      <c r="G482" s="79"/>
      <c r="H482" s="80"/>
      <c r="I482" s="80"/>
      <c r="J482" s="81"/>
      <c r="K482" s="82">
        <f>K483</f>
        <v>0</v>
      </c>
    </row>
    <row r="483" spans="1:11" s="51" customFormat="1" ht="15" hidden="1">
      <c r="A483" s="77"/>
      <c r="B483" s="83"/>
      <c r="C483" s="84" t="s">
        <v>34</v>
      </c>
      <c r="D483" s="85"/>
      <c r="E483" s="86"/>
      <c r="F483" s="86"/>
      <c r="G483" s="86"/>
      <c r="H483" s="87"/>
      <c r="I483" s="87"/>
      <c r="J483" s="88">
        <f>SUM(J482:J482)</f>
        <v>0</v>
      </c>
      <c r="K483" s="89">
        <f>VLOOKUP($A481,ΠΡΟΥΠΟΛΟΓΙΣΜΟΣ!$A$102:$E$121,5,FALSE)</f>
        <v>0</v>
      </c>
    </row>
    <row r="484" spans="1:11" s="51" customFormat="1" ht="15" hidden="1">
      <c r="A484" s="77"/>
      <c r="B484" s="50"/>
      <c r="C484" s="90"/>
      <c r="D484" s="91"/>
      <c r="E484" s="92"/>
      <c r="F484" s="92"/>
      <c r="G484" s="92"/>
      <c r="H484" s="93"/>
      <c r="I484" s="93"/>
      <c r="J484" s="94"/>
      <c r="K484" s="95"/>
    </row>
    <row r="485" spans="1:11" s="51" customFormat="1" ht="15" hidden="1">
      <c r="A485" s="77"/>
      <c r="B485" s="50"/>
      <c r="C485" s="90"/>
      <c r="D485" s="91"/>
      <c r="E485" s="92"/>
      <c r="F485" s="92"/>
      <c r="G485" s="92"/>
      <c r="H485" s="93"/>
      <c r="I485" s="93"/>
      <c r="J485" s="94"/>
      <c r="K485" s="95"/>
    </row>
    <row r="486" spans="1:11" s="51" customFormat="1" ht="15" hidden="1">
      <c r="A486" s="77"/>
      <c r="B486" s="50"/>
      <c r="C486" s="90"/>
      <c r="D486" s="91"/>
      <c r="E486" s="92"/>
      <c r="F486" s="92"/>
      <c r="G486" s="92"/>
      <c r="H486" s="93"/>
      <c r="I486" s="93"/>
      <c r="J486" s="94"/>
      <c r="K486" s="95"/>
    </row>
    <row r="487" spans="1:13" s="73" customFormat="1" ht="15" hidden="1">
      <c r="A487" s="103">
        <f>A481+1</f>
        <v>14</v>
      </c>
      <c r="B487" s="104">
        <f>VLOOKUP($A487,ΠΡΟΥΠΟΛΟΓΙΣΜΟΣ!$A$102:$E$121,2,FALSE)</f>
        <v>0</v>
      </c>
      <c r="C487" s="244">
        <f>VLOOKUP($A487,ΠΡΟΥΠΟΛΟΓΙΣΜΟΣ!$A$102:$E$121,3,FALSE)</f>
        <v>0</v>
      </c>
      <c r="D487" s="244"/>
      <c r="E487" s="244"/>
      <c r="F487" s="244"/>
      <c r="G487" s="244"/>
      <c r="H487" s="244"/>
      <c r="I487" s="244"/>
      <c r="J487" s="244"/>
      <c r="K487" s="244"/>
      <c r="L487" s="76"/>
      <c r="M487" s="72"/>
    </row>
    <row r="488" spans="1:11" s="51" customFormat="1" ht="13.5" hidden="1" thickBot="1">
      <c r="A488" s="77"/>
      <c r="B488" s="50"/>
      <c r="D488" s="78"/>
      <c r="E488" s="79"/>
      <c r="F488" s="79"/>
      <c r="G488" s="79"/>
      <c r="H488" s="80"/>
      <c r="I488" s="80"/>
      <c r="J488" s="81"/>
      <c r="K488" s="82">
        <f>K489</f>
        <v>0</v>
      </c>
    </row>
    <row r="489" spans="1:11" s="51" customFormat="1" ht="15" hidden="1">
      <c r="A489" s="77"/>
      <c r="B489" s="83"/>
      <c r="C489" s="84" t="s">
        <v>34</v>
      </c>
      <c r="D489" s="85"/>
      <c r="E489" s="86"/>
      <c r="F489" s="86"/>
      <c r="G489" s="86"/>
      <c r="H489" s="87"/>
      <c r="I489" s="87"/>
      <c r="J489" s="88">
        <f>SUM(J488:J488)</f>
        <v>0</v>
      </c>
      <c r="K489" s="89">
        <f>VLOOKUP($A487,ΠΡΟΥΠΟΛΟΓΙΣΜΟΣ!$A$102:$E$121,5,FALSE)</f>
        <v>0</v>
      </c>
    </row>
    <row r="490" spans="1:11" s="51" customFormat="1" ht="15" hidden="1">
      <c r="A490" s="77"/>
      <c r="B490" s="50"/>
      <c r="C490" s="90"/>
      <c r="D490" s="91"/>
      <c r="E490" s="92"/>
      <c r="F490" s="92"/>
      <c r="G490" s="92"/>
      <c r="H490" s="93"/>
      <c r="I490" s="93"/>
      <c r="J490" s="94"/>
      <c r="K490" s="95"/>
    </row>
    <row r="491" spans="1:11" s="51" customFormat="1" ht="15" hidden="1">
      <c r="A491" s="77"/>
      <c r="B491" s="50"/>
      <c r="C491" s="90"/>
      <c r="D491" s="91"/>
      <c r="E491" s="92"/>
      <c r="F491" s="92"/>
      <c r="G491" s="92"/>
      <c r="H491" s="93"/>
      <c r="I491" s="93"/>
      <c r="J491" s="94"/>
      <c r="K491" s="95"/>
    </row>
    <row r="492" s="51" customFormat="1" ht="12.75" hidden="1">
      <c r="J492" s="101"/>
    </row>
    <row r="493" spans="1:13" s="73" customFormat="1" ht="15" hidden="1">
      <c r="A493" s="103">
        <f>A487+1</f>
        <v>15</v>
      </c>
      <c r="B493" s="104">
        <f>VLOOKUP($A493,ΠΡΟΥΠΟΛΟΓΙΣΜΟΣ!$A$102:$E$121,2,FALSE)</f>
        <v>0</v>
      </c>
      <c r="C493" s="244">
        <f>VLOOKUP($A493,ΠΡΟΥΠΟΛΟΓΙΣΜΟΣ!$A$102:$E$121,3,FALSE)</f>
        <v>0</v>
      </c>
      <c r="D493" s="244"/>
      <c r="E493" s="244"/>
      <c r="F493" s="244"/>
      <c r="G493" s="244"/>
      <c r="H493" s="244"/>
      <c r="I493" s="244"/>
      <c r="J493" s="244"/>
      <c r="K493" s="244"/>
      <c r="L493" s="76"/>
      <c r="M493" s="72"/>
    </row>
    <row r="494" spans="1:11" s="51" customFormat="1" ht="13.5" hidden="1" thickBot="1">
      <c r="A494" s="77"/>
      <c r="B494" s="50"/>
      <c r="D494" s="78"/>
      <c r="E494" s="79"/>
      <c r="F494" s="79"/>
      <c r="G494" s="79"/>
      <c r="H494" s="80"/>
      <c r="I494" s="80"/>
      <c r="J494" s="81"/>
      <c r="K494" s="82">
        <f>K495</f>
        <v>0</v>
      </c>
    </row>
    <row r="495" spans="1:11" s="51" customFormat="1" ht="15" hidden="1">
      <c r="A495" s="77"/>
      <c r="B495" s="83"/>
      <c r="C495" s="84" t="s">
        <v>34</v>
      </c>
      <c r="D495" s="85"/>
      <c r="E495" s="86"/>
      <c r="F495" s="86"/>
      <c r="G495" s="86"/>
      <c r="H495" s="87"/>
      <c r="I495" s="87"/>
      <c r="J495" s="88">
        <f>SUM(J494:J494)</f>
        <v>0</v>
      </c>
      <c r="K495" s="89">
        <f>VLOOKUP($A493,ΠΡΟΥΠΟΛΟΓΙΣΜΟΣ!$A$102:$E$121,5,FALSE)</f>
        <v>0</v>
      </c>
    </row>
    <row r="496" spans="1:11" s="51" customFormat="1" ht="15" hidden="1">
      <c r="A496" s="77"/>
      <c r="B496" s="50"/>
      <c r="C496" s="90"/>
      <c r="D496" s="91"/>
      <c r="E496" s="92"/>
      <c r="F496" s="92"/>
      <c r="G496" s="92"/>
      <c r="H496" s="93"/>
      <c r="I496" s="93"/>
      <c r="J496" s="94"/>
      <c r="K496" s="95"/>
    </row>
    <row r="497" spans="1:11" s="51" customFormat="1" ht="15" hidden="1">
      <c r="A497" s="77"/>
      <c r="B497" s="50"/>
      <c r="C497" s="90"/>
      <c r="D497" s="91"/>
      <c r="E497" s="92"/>
      <c r="F497" s="92"/>
      <c r="G497" s="92"/>
      <c r="H497" s="93"/>
      <c r="I497" s="93"/>
      <c r="J497" s="94"/>
      <c r="K497" s="95"/>
    </row>
    <row r="498" spans="1:11" s="51" customFormat="1" ht="15" hidden="1">
      <c r="A498" s="77"/>
      <c r="B498" s="50"/>
      <c r="C498" s="90"/>
      <c r="D498" s="91"/>
      <c r="E498" s="92"/>
      <c r="F498" s="92"/>
      <c r="G498" s="92"/>
      <c r="H498" s="93"/>
      <c r="I498" s="93"/>
      <c r="J498" s="94"/>
      <c r="K498" s="95"/>
    </row>
    <row r="499" spans="1:13" s="73" customFormat="1" ht="15" hidden="1">
      <c r="A499" s="103">
        <f>A493+1</f>
        <v>16</v>
      </c>
      <c r="B499" s="104">
        <f>VLOOKUP($A499,ΠΡΟΥΠΟΛΟΓΙΣΜΟΣ!$A$102:$C$121,2,FALSE)</f>
        <v>0</v>
      </c>
      <c r="C499" s="244">
        <f>VLOOKUP($A499,ΠΡΟΥΠΟΛΟΓΙΣΜΟΣ!$A$102:$C$121,3,FALSE)</f>
        <v>0</v>
      </c>
      <c r="D499" s="244"/>
      <c r="E499" s="244"/>
      <c r="F499" s="244"/>
      <c r="G499" s="244"/>
      <c r="H499" s="244"/>
      <c r="I499" s="244"/>
      <c r="J499" s="244"/>
      <c r="K499" s="244"/>
      <c r="L499" s="76"/>
      <c r="M499" s="72"/>
    </row>
    <row r="500" spans="1:11" s="51" customFormat="1" ht="13.5" hidden="1" thickBot="1">
      <c r="A500" s="77"/>
      <c r="B500" s="50"/>
      <c r="D500" s="78"/>
      <c r="E500" s="79"/>
      <c r="F500" s="79"/>
      <c r="G500" s="79"/>
      <c r="H500" s="80"/>
      <c r="I500" s="80"/>
      <c r="J500" s="81"/>
      <c r="K500" s="82">
        <f>K501</f>
        <v>0</v>
      </c>
    </row>
    <row r="501" spans="1:11" s="51" customFormat="1" ht="15" hidden="1">
      <c r="A501" s="77"/>
      <c r="B501" s="83"/>
      <c r="C501" s="84" t="s">
        <v>34</v>
      </c>
      <c r="D501" s="85"/>
      <c r="E501" s="86"/>
      <c r="F501" s="86"/>
      <c r="G501" s="86"/>
      <c r="H501" s="87"/>
      <c r="I501" s="87"/>
      <c r="J501" s="88">
        <f>SUM(J500:J500)</f>
        <v>0</v>
      </c>
      <c r="K501" s="89">
        <f>VLOOKUP($A499,ΠΡΟΥΠΟΛΟΓΙΣΜΟΣ!$A$102:$E$121,5,FALSE)</f>
        <v>0</v>
      </c>
    </row>
    <row r="502" spans="1:11" s="51" customFormat="1" ht="15" hidden="1">
      <c r="A502" s="77"/>
      <c r="B502" s="50"/>
      <c r="C502" s="90"/>
      <c r="D502" s="91"/>
      <c r="E502" s="92"/>
      <c r="F502" s="92"/>
      <c r="G502" s="92"/>
      <c r="H502" s="93"/>
      <c r="I502" s="93"/>
      <c r="J502" s="94"/>
      <c r="K502" s="95"/>
    </row>
    <row r="503" spans="1:11" s="51" customFormat="1" ht="15" hidden="1">
      <c r="A503" s="77"/>
      <c r="B503" s="50"/>
      <c r="C503" s="90"/>
      <c r="D503" s="91"/>
      <c r="E503" s="92"/>
      <c r="F503" s="92"/>
      <c r="G503" s="92"/>
      <c r="H503" s="93"/>
      <c r="I503" s="93"/>
      <c r="J503" s="94"/>
      <c r="K503" s="95"/>
    </row>
    <row r="504" spans="1:11" s="51" customFormat="1" ht="15" hidden="1">
      <c r="A504" s="77"/>
      <c r="B504" s="50"/>
      <c r="C504" s="90"/>
      <c r="D504" s="91"/>
      <c r="E504" s="92"/>
      <c r="F504" s="92"/>
      <c r="G504" s="92"/>
      <c r="H504" s="93"/>
      <c r="I504" s="93"/>
      <c r="J504" s="94"/>
      <c r="K504" s="95"/>
    </row>
    <row r="505" spans="1:13" s="73" customFormat="1" ht="15" hidden="1">
      <c r="A505" s="103">
        <f>A499+1</f>
        <v>17</v>
      </c>
      <c r="B505" s="104">
        <f>VLOOKUP($A505,ΠΡΟΥΠΟΛΟΓΙΣΜΟΣ!$A$102:$E$121,2,FALSE)</f>
        <v>0</v>
      </c>
      <c r="C505" s="244">
        <f>VLOOKUP($A505,ΠΡΟΥΠΟΛΟΓΙΣΜΟΣ!$A$102:$E$121,3,FALSE)</f>
        <v>0</v>
      </c>
      <c r="D505" s="244"/>
      <c r="E505" s="244"/>
      <c r="F505" s="244"/>
      <c r="G505" s="244"/>
      <c r="H505" s="244"/>
      <c r="I505" s="244"/>
      <c r="J505" s="244"/>
      <c r="K505" s="244"/>
      <c r="L505" s="76"/>
      <c r="M505" s="72"/>
    </row>
    <row r="506" spans="1:11" s="51" customFormat="1" ht="13.5" hidden="1" thickBot="1">
      <c r="A506" s="77"/>
      <c r="B506" s="50"/>
      <c r="D506" s="78"/>
      <c r="E506" s="79"/>
      <c r="F506" s="79"/>
      <c r="G506" s="79"/>
      <c r="H506" s="80"/>
      <c r="I506" s="80"/>
      <c r="J506" s="81"/>
      <c r="K506" s="82">
        <f>K507</f>
        <v>0</v>
      </c>
    </row>
    <row r="507" spans="1:11" s="51" customFormat="1" ht="15" hidden="1">
      <c r="A507" s="77"/>
      <c r="B507" s="83"/>
      <c r="C507" s="84" t="s">
        <v>34</v>
      </c>
      <c r="D507" s="85"/>
      <c r="E507" s="86"/>
      <c r="F507" s="86"/>
      <c r="G507" s="86"/>
      <c r="H507" s="87"/>
      <c r="I507" s="87"/>
      <c r="J507" s="88">
        <f>SUM(J506:J506)</f>
        <v>0</v>
      </c>
      <c r="K507" s="89">
        <f>VLOOKUP($A505,ΠΡΟΥΠΟΛΟΓΙΣΜΟΣ!$A$102:$E$121,5,FALSE)</f>
        <v>0</v>
      </c>
    </row>
    <row r="508" spans="1:11" s="51" customFormat="1" ht="15" hidden="1">
      <c r="A508" s="77"/>
      <c r="B508" s="50"/>
      <c r="C508" s="90"/>
      <c r="D508" s="91"/>
      <c r="E508" s="92"/>
      <c r="F508" s="92"/>
      <c r="G508" s="92"/>
      <c r="H508" s="93"/>
      <c r="I508" s="93"/>
      <c r="J508" s="94"/>
      <c r="K508" s="95"/>
    </row>
    <row r="509" spans="1:11" s="51" customFormat="1" ht="15" hidden="1">
      <c r="A509" s="77"/>
      <c r="B509" s="50"/>
      <c r="C509" s="90"/>
      <c r="D509" s="91"/>
      <c r="E509" s="92"/>
      <c r="F509" s="92"/>
      <c r="G509" s="92"/>
      <c r="H509" s="93"/>
      <c r="I509" s="93"/>
      <c r="J509" s="94"/>
      <c r="K509" s="95"/>
    </row>
    <row r="510" spans="1:11" s="51" customFormat="1" ht="15" hidden="1">
      <c r="A510" s="77"/>
      <c r="B510" s="50"/>
      <c r="C510" s="90"/>
      <c r="D510" s="91"/>
      <c r="E510" s="92"/>
      <c r="F510" s="92"/>
      <c r="G510" s="92"/>
      <c r="H510" s="93"/>
      <c r="I510" s="93"/>
      <c r="J510" s="94"/>
      <c r="K510" s="95"/>
    </row>
    <row r="511" spans="1:13" s="73" customFormat="1" ht="15" hidden="1">
      <c r="A511" s="103">
        <f>A505+1</f>
        <v>18</v>
      </c>
      <c r="B511" s="104">
        <f>VLOOKUP($A511,ΠΡΟΥΠΟΛΟΓΙΣΜΟΣ!$A$102:$C$121,2,FALSE)</f>
        <v>0</v>
      </c>
      <c r="C511" s="244">
        <f>VLOOKUP($A511,ΠΡΟΥΠΟΛΟΓΙΣΜΟΣ!$A$102:$C$121,3,FALSE)</f>
        <v>0</v>
      </c>
      <c r="D511" s="244"/>
      <c r="E511" s="244"/>
      <c r="F511" s="244"/>
      <c r="G511" s="244"/>
      <c r="H511" s="244"/>
      <c r="I511" s="244"/>
      <c r="J511" s="244"/>
      <c r="K511" s="244"/>
      <c r="L511" s="76"/>
      <c r="M511" s="72"/>
    </row>
    <row r="512" spans="1:11" s="51" customFormat="1" ht="13.5" hidden="1" thickBot="1">
      <c r="A512" s="77"/>
      <c r="B512" s="50"/>
      <c r="D512" s="78"/>
      <c r="E512" s="79"/>
      <c r="F512" s="79"/>
      <c r="G512" s="79"/>
      <c r="H512" s="80"/>
      <c r="I512" s="80"/>
      <c r="J512" s="81"/>
      <c r="K512" s="82">
        <f>K513</f>
        <v>0</v>
      </c>
    </row>
    <row r="513" spans="1:11" s="51" customFormat="1" ht="15" hidden="1">
      <c r="A513" s="77"/>
      <c r="B513" s="83"/>
      <c r="C513" s="84" t="s">
        <v>34</v>
      </c>
      <c r="D513" s="85"/>
      <c r="E513" s="86"/>
      <c r="F513" s="86"/>
      <c r="G513" s="86"/>
      <c r="H513" s="87"/>
      <c r="I513" s="87"/>
      <c r="J513" s="88">
        <f>SUM(J512:J512)</f>
        <v>0</v>
      </c>
      <c r="K513" s="89">
        <f>VLOOKUP($A511,ΠΡΟΥΠΟΛΟΓΙΣΜΟΣ!$A$102:$E$121,5,FALSE)</f>
        <v>0</v>
      </c>
    </row>
    <row r="514" spans="1:11" s="51" customFormat="1" ht="15" hidden="1">
      <c r="A514" s="77"/>
      <c r="B514" s="50"/>
      <c r="C514" s="90"/>
      <c r="D514" s="91"/>
      <c r="E514" s="92"/>
      <c r="F514" s="92"/>
      <c r="G514" s="92"/>
      <c r="H514" s="93"/>
      <c r="I514" s="93"/>
      <c r="J514" s="94"/>
      <c r="K514" s="95"/>
    </row>
    <row r="515" spans="1:11" s="51" customFormat="1" ht="15" hidden="1">
      <c r="A515" s="77"/>
      <c r="B515" s="50"/>
      <c r="C515" s="90"/>
      <c r="D515" s="91"/>
      <c r="E515" s="92"/>
      <c r="F515" s="92"/>
      <c r="G515" s="92"/>
      <c r="H515" s="93"/>
      <c r="I515" s="93"/>
      <c r="J515" s="94"/>
      <c r="K515" s="95"/>
    </row>
    <row r="516" spans="1:11" s="51" customFormat="1" ht="15" hidden="1">
      <c r="A516" s="77"/>
      <c r="B516" s="50"/>
      <c r="C516" s="90"/>
      <c r="D516" s="91"/>
      <c r="E516" s="92"/>
      <c r="F516" s="92"/>
      <c r="G516" s="92"/>
      <c r="H516" s="93"/>
      <c r="I516" s="93"/>
      <c r="J516" s="94"/>
      <c r="K516" s="95"/>
    </row>
    <row r="517" spans="1:13" s="73" customFormat="1" ht="15" hidden="1">
      <c r="A517" s="103">
        <f>A511+1</f>
        <v>19</v>
      </c>
      <c r="B517" s="104">
        <f>VLOOKUP($A517,ΠΡΟΥΠΟΛΟΓΙΣΜΟΣ!$A$102:$E$121,2,FALSE)</f>
        <v>0</v>
      </c>
      <c r="C517" s="244">
        <f>VLOOKUP($A517,ΠΡΟΥΠΟΛΟΓΙΣΜΟΣ!$A$102:$E$121,3,FALSE)</f>
        <v>0</v>
      </c>
      <c r="D517" s="244"/>
      <c r="E517" s="244"/>
      <c r="F517" s="244"/>
      <c r="G517" s="244"/>
      <c r="H517" s="244"/>
      <c r="I517" s="244"/>
      <c r="J517" s="244"/>
      <c r="K517" s="244"/>
      <c r="L517" s="76"/>
      <c r="M517" s="72"/>
    </row>
    <row r="518" spans="1:11" s="51" customFormat="1" ht="13.5" hidden="1" thickBot="1">
      <c r="A518" s="77"/>
      <c r="B518" s="50"/>
      <c r="D518" s="78"/>
      <c r="E518" s="79"/>
      <c r="F518" s="79"/>
      <c r="G518" s="79"/>
      <c r="H518" s="80"/>
      <c r="I518" s="80"/>
      <c r="J518" s="81"/>
      <c r="K518" s="82">
        <f>K519</f>
        <v>0</v>
      </c>
    </row>
    <row r="519" spans="1:11" s="51" customFormat="1" ht="15" hidden="1">
      <c r="A519" s="77"/>
      <c r="B519" s="83"/>
      <c r="C519" s="84" t="s">
        <v>34</v>
      </c>
      <c r="D519" s="85"/>
      <c r="E519" s="86"/>
      <c r="F519" s="86"/>
      <c r="G519" s="86"/>
      <c r="H519" s="87"/>
      <c r="I519" s="87"/>
      <c r="J519" s="88">
        <f>SUM(J518:J518)</f>
        <v>0</v>
      </c>
      <c r="K519" s="89">
        <f>VLOOKUP($A517,ΠΡΟΥΠΟΛΟΓΙΣΜΟΣ!$A$102:$E$121,5,FALSE)</f>
        <v>0</v>
      </c>
    </row>
    <row r="520" spans="1:11" s="51" customFormat="1" ht="15" hidden="1">
      <c r="A520" s="77"/>
      <c r="B520" s="50"/>
      <c r="C520" s="90"/>
      <c r="D520" s="91"/>
      <c r="E520" s="92"/>
      <c r="F520" s="92"/>
      <c r="G520" s="92"/>
      <c r="H520" s="93"/>
      <c r="I520" s="93"/>
      <c r="J520" s="94"/>
      <c r="K520" s="95"/>
    </row>
    <row r="521" spans="1:11" s="51" customFormat="1" ht="15" hidden="1">
      <c r="A521" s="77"/>
      <c r="B521" s="50"/>
      <c r="C521" s="90"/>
      <c r="D521" s="91"/>
      <c r="E521" s="92"/>
      <c r="F521" s="92"/>
      <c r="G521" s="92"/>
      <c r="H521" s="93"/>
      <c r="I521" s="93"/>
      <c r="J521" s="94"/>
      <c r="K521" s="95"/>
    </row>
    <row r="522" s="51" customFormat="1" ht="12.75" hidden="1">
      <c r="J522" s="101"/>
    </row>
    <row r="523" spans="1:13" s="73" customFormat="1" ht="15" hidden="1">
      <c r="A523" s="103">
        <f>A517+1</f>
        <v>20</v>
      </c>
      <c r="B523" s="104">
        <f>VLOOKUP($A523,ΠΡΟΥΠΟΛΟΓΙΣΜΟΣ!$A$102:$E$121,2,FALSE)</f>
        <v>0</v>
      </c>
      <c r="C523" s="244">
        <f>VLOOKUP($A523,ΠΡΟΥΠΟΛΟΓΙΣΜΟΣ!$A$102:$E$121,3,FALSE)</f>
        <v>0</v>
      </c>
      <c r="D523" s="244"/>
      <c r="E523" s="244"/>
      <c r="F523" s="244"/>
      <c r="G523" s="244"/>
      <c r="H523" s="244"/>
      <c r="I523" s="244"/>
      <c r="J523" s="244"/>
      <c r="K523" s="244"/>
      <c r="L523" s="76"/>
      <c r="M523" s="72"/>
    </row>
    <row r="524" spans="1:11" s="51" customFormat="1" ht="13.5" hidden="1" thickBot="1">
      <c r="A524" s="77"/>
      <c r="B524" s="50"/>
      <c r="D524" s="78"/>
      <c r="E524" s="79"/>
      <c r="F524" s="79"/>
      <c r="G524" s="79"/>
      <c r="H524" s="80"/>
      <c r="I524" s="80"/>
      <c r="J524" s="81"/>
      <c r="K524" s="82">
        <f>K525</f>
        <v>0</v>
      </c>
    </row>
    <row r="525" spans="1:11" s="51" customFormat="1" ht="15" hidden="1">
      <c r="A525" s="77"/>
      <c r="B525" s="83"/>
      <c r="C525" s="84" t="s">
        <v>34</v>
      </c>
      <c r="D525" s="85"/>
      <c r="E525" s="86"/>
      <c r="F525" s="86"/>
      <c r="G525" s="86"/>
      <c r="H525" s="87"/>
      <c r="I525" s="87"/>
      <c r="J525" s="88">
        <f>SUM(J524:J524)</f>
        <v>0</v>
      </c>
      <c r="K525" s="89">
        <f>VLOOKUP($A523,ΠΡΟΥΠΟΛΟΓΙΣΜΟΣ!$A$102:$E$121,5,FALSE)</f>
        <v>0</v>
      </c>
    </row>
    <row r="526" spans="1:11" s="51" customFormat="1" ht="15" hidden="1">
      <c r="A526" s="77"/>
      <c r="B526" s="50"/>
      <c r="C526" s="90"/>
      <c r="D526" s="91"/>
      <c r="E526" s="92"/>
      <c r="F526" s="92"/>
      <c r="G526" s="92"/>
      <c r="H526" s="93"/>
      <c r="I526" s="93"/>
      <c r="J526" s="94"/>
      <c r="K526" s="95"/>
    </row>
    <row r="527" spans="1:11" s="51" customFormat="1" ht="15" hidden="1">
      <c r="A527" s="77"/>
      <c r="B527" s="50"/>
      <c r="C527" s="90"/>
      <c r="D527" s="91"/>
      <c r="E527" s="92"/>
      <c r="F527" s="92"/>
      <c r="G527" s="92"/>
      <c r="H527" s="93"/>
      <c r="I527" s="93"/>
      <c r="J527" s="94"/>
      <c r="K527" s="95"/>
    </row>
    <row r="528" spans="1:11" s="51" customFormat="1" ht="15" hidden="1">
      <c r="A528" s="77"/>
      <c r="B528" s="50"/>
      <c r="C528" s="90"/>
      <c r="D528" s="91"/>
      <c r="E528" s="92"/>
      <c r="F528" s="92"/>
      <c r="G528" s="92"/>
      <c r="H528" s="93"/>
      <c r="I528" s="93"/>
      <c r="J528" s="94"/>
      <c r="K528" s="95"/>
    </row>
    <row r="529" spans="1:11" s="51" customFormat="1" ht="15" hidden="1">
      <c r="A529" s="77"/>
      <c r="B529" s="50"/>
      <c r="C529" s="90"/>
      <c r="D529" s="91"/>
      <c r="E529" s="92"/>
      <c r="F529" s="92"/>
      <c r="G529" s="92"/>
      <c r="H529" s="93"/>
      <c r="I529" s="93"/>
      <c r="J529" s="94"/>
      <c r="K529" s="95"/>
    </row>
    <row r="530" spans="1:11" s="51" customFormat="1" ht="15" hidden="1">
      <c r="A530" s="77"/>
      <c r="B530" s="50"/>
      <c r="C530" s="90"/>
      <c r="D530" s="91"/>
      <c r="E530" s="92"/>
      <c r="F530" s="92"/>
      <c r="G530" s="92"/>
      <c r="H530" s="93"/>
      <c r="I530" s="93"/>
      <c r="J530" s="94"/>
      <c r="K530" s="95"/>
    </row>
    <row r="531" spans="2:13" s="73" customFormat="1" ht="15" hidden="1">
      <c r="B531" s="74" t="str">
        <f>ΠΡΟΥΠΟΛΟΓΙΣΜΟΣ!B128</f>
        <v>ΟΜΑΔΑ  Ε:</v>
      </c>
      <c r="C531" s="74">
        <f>ΠΡΟΥΠΟΛΟΓΙΣΜΟΣ!C128</f>
        <v>0</v>
      </c>
      <c r="H531" s="75"/>
      <c r="K531" s="76"/>
      <c r="L531" s="76"/>
      <c r="M531" s="72"/>
    </row>
    <row r="532" spans="1:15" s="51" customFormat="1" ht="15" hidden="1">
      <c r="A532" s="77"/>
      <c r="B532" s="50"/>
      <c r="C532" s="90"/>
      <c r="D532" s="91"/>
      <c r="E532" s="92"/>
      <c r="F532" s="92"/>
      <c r="G532" s="92"/>
      <c r="H532" s="93"/>
      <c r="I532" s="93"/>
      <c r="J532" s="94"/>
      <c r="K532" s="95"/>
      <c r="L532" s="97"/>
      <c r="M532" s="76"/>
      <c r="N532" s="76"/>
      <c r="O532" s="72"/>
    </row>
    <row r="533" spans="1:13" s="73" customFormat="1" ht="15" hidden="1">
      <c r="A533" s="103">
        <v>1</v>
      </c>
      <c r="B533" s="116">
        <f>VLOOKUP($A533,ΠΡΟΥΠΟΛΟΓΙΣΜΟΣ!$A$129:$E$148,2,FALSE)</f>
        <v>0</v>
      </c>
      <c r="C533" s="244">
        <f>VLOOKUP($A533,ΠΡΟΥΠΟΛΟΓΙΣΜΟΣ!$A$129:$E$148,3,FALSE)</f>
        <v>0</v>
      </c>
      <c r="D533" s="244"/>
      <c r="E533" s="244"/>
      <c r="F533" s="244"/>
      <c r="G533" s="244"/>
      <c r="H533" s="244"/>
      <c r="I533" s="244"/>
      <c r="J533" s="244"/>
      <c r="K533" s="244"/>
      <c r="L533" s="76"/>
      <c r="M533" s="72"/>
    </row>
    <row r="534" spans="1:11" s="51" customFormat="1" ht="13.5" hidden="1" thickBot="1">
      <c r="A534" s="77"/>
      <c r="B534" s="50"/>
      <c r="D534" s="78"/>
      <c r="E534" s="79"/>
      <c r="F534" s="79"/>
      <c r="G534" s="79"/>
      <c r="H534" s="80"/>
      <c r="I534" s="80"/>
      <c r="J534" s="81"/>
      <c r="K534" s="82">
        <f>K535</f>
        <v>0</v>
      </c>
    </row>
    <row r="535" spans="1:11" s="51" customFormat="1" ht="15" hidden="1">
      <c r="A535" s="77"/>
      <c r="B535" s="83"/>
      <c r="C535" s="84" t="s">
        <v>34</v>
      </c>
      <c r="D535" s="85"/>
      <c r="E535" s="86"/>
      <c r="F535" s="86"/>
      <c r="G535" s="86"/>
      <c r="H535" s="87"/>
      <c r="I535" s="87"/>
      <c r="J535" s="88">
        <f>SUM(J534:J534)</f>
        <v>0</v>
      </c>
      <c r="K535" s="89">
        <f>VLOOKUP($A533,ΠΡΟΥΠΟΛΟΓΙΣΜΟΣ!$A$129:$E$148,5,FALSE)</f>
        <v>0</v>
      </c>
    </row>
    <row r="536" spans="1:11" s="51" customFormat="1" ht="12.75" hidden="1">
      <c r="A536" s="77"/>
      <c r="B536" s="50"/>
      <c r="E536" s="79"/>
      <c r="F536" s="79"/>
      <c r="G536" s="79"/>
      <c r="H536" s="80"/>
      <c r="I536" s="80"/>
      <c r="J536" s="81"/>
      <c r="K536" s="82"/>
    </row>
    <row r="537" spans="1:11" s="51" customFormat="1" ht="12.75" hidden="1">
      <c r="A537" s="77"/>
      <c r="B537" s="50"/>
      <c r="E537" s="79"/>
      <c r="F537" s="79"/>
      <c r="G537" s="79"/>
      <c r="H537" s="80"/>
      <c r="I537" s="80"/>
      <c r="J537" s="81"/>
      <c r="K537" s="82"/>
    </row>
    <row r="538" spans="1:11" s="51" customFormat="1" ht="12.75" hidden="1">
      <c r="A538" s="77"/>
      <c r="B538" s="50"/>
      <c r="E538" s="79"/>
      <c r="F538" s="79"/>
      <c r="G538" s="79"/>
      <c r="H538" s="80"/>
      <c r="I538" s="80"/>
      <c r="J538" s="81"/>
      <c r="K538" s="82"/>
    </row>
    <row r="539" spans="1:13" s="73" customFormat="1" ht="15" hidden="1">
      <c r="A539" s="103">
        <f>A533+1</f>
        <v>2</v>
      </c>
      <c r="B539" s="116">
        <f>VLOOKUP($A539,ΠΡΟΥΠΟΛΟΓΙΣΜΟΣ!$A$129:$C$148,2,FALSE)</f>
        <v>0</v>
      </c>
      <c r="C539" s="244">
        <f>VLOOKUP($A539,ΠΡΟΥΠΟΛΟΓΙΣΜΟΣ!$A$129:$C$148,3,FALSE)</f>
        <v>0</v>
      </c>
      <c r="D539" s="244"/>
      <c r="E539" s="244"/>
      <c r="F539" s="244"/>
      <c r="G539" s="244"/>
      <c r="H539" s="244"/>
      <c r="I539" s="244"/>
      <c r="J539" s="244"/>
      <c r="K539" s="244"/>
      <c r="L539" s="76"/>
      <c r="M539" s="72"/>
    </row>
    <row r="540" spans="1:11" s="51" customFormat="1" ht="13.5" hidden="1" thickBot="1">
      <c r="A540" s="77"/>
      <c r="B540" s="50"/>
      <c r="D540" s="78"/>
      <c r="E540" s="79"/>
      <c r="F540" s="79"/>
      <c r="G540" s="79"/>
      <c r="H540" s="80"/>
      <c r="I540" s="80"/>
      <c r="J540" s="81"/>
      <c r="K540" s="82">
        <f>K541</f>
        <v>0</v>
      </c>
    </row>
    <row r="541" spans="1:11" s="51" customFormat="1" ht="15" hidden="1">
      <c r="A541" s="77"/>
      <c r="B541" s="83"/>
      <c r="C541" s="84" t="s">
        <v>34</v>
      </c>
      <c r="D541" s="85"/>
      <c r="E541" s="86"/>
      <c r="F541" s="86"/>
      <c r="G541" s="86"/>
      <c r="H541" s="87"/>
      <c r="I541" s="87"/>
      <c r="J541" s="88">
        <f>SUM(J540:J540)</f>
        <v>0</v>
      </c>
      <c r="K541" s="89">
        <f>VLOOKUP($A539,ΠΡΟΥΠΟΛΟΓΙΣΜΟΣ!$A$129:$E$148,5,FALSE)</f>
        <v>0</v>
      </c>
    </row>
    <row r="542" spans="1:11" s="51" customFormat="1" ht="12.75" hidden="1">
      <c r="A542" s="77"/>
      <c r="B542" s="50"/>
      <c r="E542" s="79"/>
      <c r="F542" s="79"/>
      <c r="G542" s="79"/>
      <c r="H542" s="80"/>
      <c r="I542" s="80"/>
      <c r="J542" s="81"/>
      <c r="K542" s="82"/>
    </row>
    <row r="543" spans="1:11" s="51" customFormat="1" ht="12.75" hidden="1">
      <c r="A543" s="77"/>
      <c r="B543" s="50"/>
      <c r="E543" s="79"/>
      <c r="F543" s="79"/>
      <c r="G543" s="79"/>
      <c r="H543" s="80"/>
      <c r="I543" s="80"/>
      <c r="J543" s="81"/>
      <c r="K543" s="82"/>
    </row>
    <row r="544" spans="1:11" s="51" customFormat="1" ht="12.75" hidden="1">
      <c r="A544" s="77"/>
      <c r="B544" s="50"/>
      <c r="E544" s="79"/>
      <c r="F544" s="79"/>
      <c r="G544" s="79"/>
      <c r="H544" s="80"/>
      <c r="I544" s="80"/>
      <c r="J544" s="81"/>
      <c r="K544" s="82"/>
    </row>
    <row r="545" spans="1:13" s="73" customFormat="1" ht="15" hidden="1">
      <c r="A545" s="103">
        <f>A539+1</f>
        <v>3</v>
      </c>
      <c r="B545" s="116">
        <f>VLOOKUP($A545,ΠΡΟΥΠΟΛΟΓΙΣΜΟΣ!$A$129:$C$148,2,FALSE)</f>
        <v>0</v>
      </c>
      <c r="C545" s="244">
        <f>VLOOKUP($A545,ΠΡΟΥΠΟΛΟΓΙΣΜΟΣ!$A$129:$C$148,3,FALSE)</f>
        <v>0</v>
      </c>
      <c r="D545" s="244"/>
      <c r="E545" s="244"/>
      <c r="F545" s="244"/>
      <c r="G545" s="244"/>
      <c r="H545" s="244"/>
      <c r="I545" s="244"/>
      <c r="J545" s="244"/>
      <c r="K545" s="244"/>
      <c r="L545" s="76"/>
      <c r="M545" s="72"/>
    </row>
    <row r="546" spans="1:11" s="51" customFormat="1" ht="13.5" hidden="1" thickBot="1">
      <c r="A546" s="77"/>
      <c r="B546" s="50"/>
      <c r="D546" s="78"/>
      <c r="E546" s="79"/>
      <c r="F546" s="79"/>
      <c r="G546" s="79"/>
      <c r="H546" s="80"/>
      <c r="I546" s="80"/>
      <c r="J546" s="81"/>
      <c r="K546" s="82">
        <f>K547</f>
        <v>0</v>
      </c>
    </row>
    <row r="547" spans="1:11" s="51" customFormat="1" ht="15" hidden="1">
      <c r="A547" s="77"/>
      <c r="B547" s="83"/>
      <c r="C547" s="84" t="s">
        <v>34</v>
      </c>
      <c r="D547" s="85"/>
      <c r="E547" s="86"/>
      <c r="F547" s="86"/>
      <c r="G547" s="86"/>
      <c r="H547" s="87"/>
      <c r="I547" s="87"/>
      <c r="J547" s="88">
        <f>SUM(J546:J546)</f>
        <v>0</v>
      </c>
      <c r="K547" s="89">
        <f>VLOOKUP($A545,ΠΡΟΥΠΟΛΟΓΙΣΜΟΣ!$A$129:$E$148,5,FALSE)</f>
        <v>0</v>
      </c>
    </row>
    <row r="548" spans="1:11" s="51" customFormat="1" ht="12.75" hidden="1">
      <c r="A548" s="77"/>
      <c r="B548" s="50"/>
      <c r="E548" s="79"/>
      <c r="F548" s="79"/>
      <c r="G548" s="79"/>
      <c r="H548" s="80"/>
      <c r="I548" s="80"/>
      <c r="J548" s="81"/>
      <c r="K548" s="82"/>
    </row>
    <row r="549" spans="1:11" s="51" customFormat="1" ht="12.75" hidden="1">
      <c r="A549" s="77"/>
      <c r="B549" s="50"/>
      <c r="E549" s="79"/>
      <c r="F549" s="79"/>
      <c r="G549" s="79"/>
      <c r="H549" s="80"/>
      <c r="I549" s="80"/>
      <c r="J549" s="81"/>
      <c r="K549" s="82"/>
    </row>
    <row r="550" spans="1:11" s="51" customFormat="1" ht="12.75" hidden="1">
      <c r="A550" s="77"/>
      <c r="B550" s="50"/>
      <c r="E550" s="79"/>
      <c r="F550" s="79"/>
      <c r="G550" s="79"/>
      <c r="H550" s="80"/>
      <c r="I550" s="80"/>
      <c r="J550" s="81"/>
      <c r="K550" s="82"/>
    </row>
    <row r="551" spans="1:13" s="73" customFormat="1" ht="15" hidden="1">
      <c r="A551" s="103">
        <f>A545+1</f>
        <v>4</v>
      </c>
      <c r="B551" s="116">
        <f>VLOOKUP($A551,ΠΡΟΥΠΟΛΟΓΙΣΜΟΣ!$A$129:$C$148,2,FALSE)</f>
        <v>0</v>
      </c>
      <c r="C551" s="244">
        <f>VLOOKUP($A551,ΠΡΟΥΠΟΛΟΓΙΣΜΟΣ!$A$129:$C$148,3,FALSE)</f>
        <v>0</v>
      </c>
      <c r="D551" s="244"/>
      <c r="E551" s="244"/>
      <c r="F551" s="244"/>
      <c r="G551" s="244"/>
      <c r="H551" s="244"/>
      <c r="I551" s="244"/>
      <c r="J551" s="244"/>
      <c r="K551" s="244"/>
      <c r="L551" s="76"/>
      <c r="M551" s="72"/>
    </row>
    <row r="552" spans="1:11" s="51" customFormat="1" ht="13.5" hidden="1" thickBot="1">
      <c r="A552" s="77"/>
      <c r="B552" s="50"/>
      <c r="D552" s="78"/>
      <c r="E552" s="79"/>
      <c r="F552" s="79"/>
      <c r="G552" s="79"/>
      <c r="H552" s="80"/>
      <c r="I552" s="80"/>
      <c r="J552" s="81"/>
      <c r="K552" s="82">
        <f>K553</f>
        <v>0</v>
      </c>
    </row>
    <row r="553" spans="1:11" s="51" customFormat="1" ht="15" hidden="1">
      <c r="A553" s="77"/>
      <c r="B553" s="83"/>
      <c r="C553" s="84" t="s">
        <v>34</v>
      </c>
      <c r="D553" s="85"/>
      <c r="E553" s="86"/>
      <c r="F553" s="86"/>
      <c r="G553" s="86"/>
      <c r="H553" s="87"/>
      <c r="I553" s="87"/>
      <c r="J553" s="88">
        <f>SUM(J552:J552)</f>
        <v>0</v>
      </c>
      <c r="K553" s="89">
        <f>VLOOKUP($A551,ΠΡΟΥΠΟΛΟΓΙΣΜΟΣ!$A$129:$E$148,5,FALSE)</f>
        <v>0</v>
      </c>
    </row>
    <row r="554" spans="1:11" s="51" customFormat="1" ht="12.75" hidden="1">
      <c r="A554" s="77"/>
      <c r="B554" s="50"/>
      <c r="E554" s="79"/>
      <c r="F554" s="79"/>
      <c r="G554" s="79"/>
      <c r="H554" s="80"/>
      <c r="I554" s="80"/>
      <c r="J554" s="81"/>
      <c r="K554" s="82"/>
    </row>
    <row r="555" spans="1:11" s="51" customFormat="1" ht="12.75" hidden="1">
      <c r="A555" s="77"/>
      <c r="B555" s="50"/>
      <c r="E555" s="79"/>
      <c r="F555" s="79"/>
      <c r="G555" s="79"/>
      <c r="H555" s="80"/>
      <c r="I555" s="80"/>
      <c r="J555" s="81"/>
      <c r="K555" s="82"/>
    </row>
    <row r="556" spans="1:11" s="51" customFormat="1" ht="12.75" hidden="1">
      <c r="A556" s="77"/>
      <c r="B556" s="50"/>
      <c r="E556" s="79"/>
      <c r="F556" s="79"/>
      <c r="G556" s="79"/>
      <c r="H556" s="80"/>
      <c r="I556" s="80"/>
      <c r="J556" s="81"/>
      <c r="K556" s="82"/>
    </row>
    <row r="557" spans="1:13" s="73" customFormat="1" ht="15" hidden="1">
      <c r="A557" s="103">
        <f>A551+1</f>
        <v>5</v>
      </c>
      <c r="B557" s="116">
        <f>VLOOKUP($A557,ΠΡΟΥΠΟΛΟΓΙΣΜΟΣ!$A$129:$C$148,2,FALSE)</f>
        <v>0</v>
      </c>
      <c r="C557" s="244">
        <f>VLOOKUP($A557,ΠΡΟΥΠΟΛΟΓΙΣΜΟΣ!$A$129:$C$148,3,FALSE)</f>
        <v>0</v>
      </c>
      <c r="D557" s="244"/>
      <c r="E557" s="244"/>
      <c r="F557" s="244"/>
      <c r="G557" s="244"/>
      <c r="H557" s="244"/>
      <c r="I557" s="244"/>
      <c r="J557" s="244"/>
      <c r="K557" s="244"/>
      <c r="L557" s="76"/>
      <c r="M557" s="72"/>
    </row>
    <row r="558" spans="1:11" s="51" customFormat="1" ht="13.5" hidden="1" thickBot="1">
      <c r="A558" s="77"/>
      <c r="B558" s="50"/>
      <c r="D558" s="78"/>
      <c r="E558" s="79"/>
      <c r="F558" s="79"/>
      <c r="G558" s="79"/>
      <c r="H558" s="80"/>
      <c r="I558" s="80"/>
      <c r="J558" s="81"/>
      <c r="K558" s="82">
        <f>K559</f>
        <v>0</v>
      </c>
    </row>
    <row r="559" spans="1:11" s="51" customFormat="1" ht="15" hidden="1">
      <c r="A559" s="77"/>
      <c r="B559" s="83"/>
      <c r="C559" s="84" t="s">
        <v>34</v>
      </c>
      <c r="D559" s="85"/>
      <c r="E559" s="86"/>
      <c r="F559" s="86"/>
      <c r="G559" s="86"/>
      <c r="H559" s="87"/>
      <c r="I559" s="87"/>
      <c r="J559" s="88">
        <f>SUM(J558:J558)</f>
        <v>0</v>
      </c>
      <c r="K559" s="89">
        <f>VLOOKUP($A557,ΠΡΟΥΠΟΛΟΓΙΣΜΟΣ!$A$129:$E$148,5,FALSE)</f>
        <v>0</v>
      </c>
    </row>
    <row r="560" spans="1:11" s="51" customFormat="1" ht="12.75" hidden="1">
      <c r="A560" s="77"/>
      <c r="B560" s="50"/>
      <c r="E560" s="79"/>
      <c r="F560" s="79"/>
      <c r="G560" s="79"/>
      <c r="H560" s="80"/>
      <c r="I560" s="80"/>
      <c r="J560" s="81"/>
      <c r="K560" s="82"/>
    </row>
    <row r="561" spans="1:11" s="51" customFormat="1" ht="12.75" hidden="1">
      <c r="A561" s="77"/>
      <c r="B561" s="50"/>
      <c r="E561" s="79"/>
      <c r="F561" s="79"/>
      <c r="G561" s="79"/>
      <c r="H561" s="80"/>
      <c r="I561" s="80"/>
      <c r="J561" s="81"/>
      <c r="K561" s="82"/>
    </row>
    <row r="562" spans="1:11" s="51" customFormat="1" ht="12.75" hidden="1">
      <c r="A562" s="77"/>
      <c r="B562" s="50"/>
      <c r="E562" s="79"/>
      <c r="F562" s="79"/>
      <c r="G562" s="79"/>
      <c r="H562" s="80"/>
      <c r="I562" s="80"/>
      <c r="J562" s="81"/>
      <c r="K562" s="82"/>
    </row>
    <row r="563" spans="1:13" s="73" customFormat="1" ht="15" hidden="1">
      <c r="A563" s="103">
        <f>A557+1</f>
        <v>6</v>
      </c>
      <c r="B563" s="116">
        <f>VLOOKUP($A563,ΠΡΟΥΠΟΛΟΓΙΣΜΟΣ!$A$129:$C$148,2,FALSE)</f>
        <v>0</v>
      </c>
      <c r="C563" s="244">
        <f>VLOOKUP($A563,ΠΡΟΥΠΟΛΟΓΙΣΜΟΣ!$A$129:$C$148,3,FALSE)</f>
        <v>0</v>
      </c>
      <c r="D563" s="244"/>
      <c r="E563" s="244"/>
      <c r="F563" s="244"/>
      <c r="G563" s="244"/>
      <c r="H563" s="244"/>
      <c r="I563" s="244"/>
      <c r="J563" s="244"/>
      <c r="K563" s="244"/>
      <c r="L563" s="76"/>
      <c r="M563" s="72"/>
    </row>
    <row r="564" spans="1:11" s="51" customFormat="1" ht="13.5" hidden="1" thickBot="1">
      <c r="A564" s="77"/>
      <c r="B564" s="50"/>
      <c r="D564" s="78"/>
      <c r="E564" s="79"/>
      <c r="F564" s="79"/>
      <c r="G564" s="79"/>
      <c r="H564" s="80"/>
      <c r="I564" s="80"/>
      <c r="J564" s="81"/>
      <c r="K564" s="82">
        <f>K565</f>
        <v>0</v>
      </c>
    </row>
    <row r="565" spans="1:11" s="51" customFormat="1" ht="15" hidden="1">
      <c r="A565" s="77"/>
      <c r="B565" s="83"/>
      <c r="C565" s="84" t="s">
        <v>34</v>
      </c>
      <c r="D565" s="85"/>
      <c r="E565" s="86"/>
      <c r="F565" s="86"/>
      <c r="G565" s="86"/>
      <c r="H565" s="87"/>
      <c r="I565" s="87"/>
      <c r="J565" s="88">
        <f>SUM(J564:J564)</f>
        <v>0</v>
      </c>
      <c r="K565" s="89">
        <f>VLOOKUP($A563,ΠΡΟΥΠΟΛΟΓΙΣΜΟΣ!$A$129:$E$148,5,FALSE)</f>
        <v>0</v>
      </c>
    </row>
    <row r="566" spans="1:11" s="51" customFormat="1" ht="12.75" hidden="1">
      <c r="A566" s="77"/>
      <c r="B566" s="50"/>
      <c r="E566" s="79"/>
      <c r="F566" s="79"/>
      <c r="G566" s="79"/>
      <c r="H566" s="80"/>
      <c r="I566" s="80"/>
      <c r="J566" s="81"/>
      <c r="K566" s="82"/>
    </row>
    <row r="567" spans="1:11" s="51" customFormat="1" ht="12.75" hidden="1">
      <c r="A567" s="77"/>
      <c r="B567" s="50"/>
      <c r="E567" s="79"/>
      <c r="F567" s="79"/>
      <c r="G567" s="79"/>
      <c r="H567" s="80"/>
      <c r="I567" s="80"/>
      <c r="J567" s="81"/>
      <c r="K567" s="82"/>
    </row>
    <row r="568" spans="1:11" s="51" customFormat="1" ht="12.75" hidden="1">
      <c r="A568" s="77"/>
      <c r="B568" s="50"/>
      <c r="E568" s="79"/>
      <c r="F568" s="79"/>
      <c r="G568" s="79"/>
      <c r="H568" s="80"/>
      <c r="I568" s="80"/>
      <c r="J568" s="81"/>
      <c r="K568" s="82"/>
    </row>
    <row r="569" spans="1:13" s="73" customFormat="1" ht="15" hidden="1">
      <c r="A569" s="103">
        <f>A563+1</f>
        <v>7</v>
      </c>
      <c r="B569" s="116">
        <f>VLOOKUP($A569,ΠΡΟΥΠΟΛΟΓΙΣΜΟΣ!$A$129:$C$148,2,FALSE)</f>
        <v>0</v>
      </c>
      <c r="C569" s="244">
        <f>VLOOKUP($A569,ΠΡΟΥΠΟΛΟΓΙΣΜΟΣ!$A$129:$C$148,3,FALSE)</f>
        <v>0</v>
      </c>
      <c r="D569" s="244"/>
      <c r="E569" s="244"/>
      <c r="F569" s="244"/>
      <c r="G569" s="244"/>
      <c r="H569" s="244"/>
      <c r="I569" s="244"/>
      <c r="J569" s="244"/>
      <c r="K569" s="244"/>
      <c r="L569" s="76"/>
      <c r="M569" s="72"/>
    </row>
    <row r="570" spans="1:11" s="51" customFormat="1" ht="13.5" hidden="1" thickBot="1">
      <c r="A570" s="77"/>
      <c r="B570" s="50"/>
      <c r="D570" s="78"/>
      <c r="E570" s="79"/>
      <c r="F570" s="79"/>
      <c r="G570" s="79"/>
      <c r="H570" s="80"/>
      <c r="I570" s="80"/>
      <c r="J570" s="81"/>
      <c r="K570" s="82">
        <f>K571</f>
        <v>0</v>
      </c>
    </row>
    <row r="571" spans="1:11" s="51" customFormat="1" ht="15" hidden="1">
      <c r="A571" s="77"/>
      <c r="B571" s="83"/>
      <c r="C571" s="84" t="s">
        <v>34</v>
      </c>
      <c r="D571" s="85"/>
      <c r="E571" s="86"/>
      <c r="F571" s="86"/>
      <c r="G571" s="86"/>
      <c r="H571" s="87"/>
      <c r="I571" s="87"/>
      <c r="J571" s="88">
        <f>SUM(J570:J570)</f>
        <v>0</v>
      </c>
      <c r="K571" s="89">
        <f>VLOOKUP($A569,ΠΡΟΥΠΟΛΟΓΙΣΜΟΣ!$A$129:$E$148,5,FALSE)</f>
        <v>0</v>
      </c>
    </row>
    <row r="572" spans="1:11" s="51" customFormat="1" ht="12.75" hidden="1">
      <c r="A572" s="77"/>
      <c r="B572" s="50"/>
      <c r="E572" s="79"/>
      <c r="F572" s="79"/>
      <c r="G572" s="79"/>
      <c r="H572" s="80"/>
      <c r="I572" s="80"/>
      <c r="J572" s="81"/>
      <c r="K572" s="82"/>
    </row>
    <row r="573" spans="1:11" s="51" customFormat="1" ht="12.75" hidden="1">
      <c r="A573" s="77"/>
      <c r="B573" s="50"/>
      <c r="E573" s="79"/>
      <c r="F573" s="79"/>
      <c r="G573" s="79"/>
      <c r="H573" s="80"/>
      <c r="I573" s="80"/>
      <c r="J573" s="81"/>
      <c r="K573" s="82"/>
    </row>
    <row r="574" spans="1:11" s="51" customFormat="1" ht="12.75" hidden="1">
      <c r="A574" s="77"/>
      <c r="B574" s="50"/>
      <c r="E574" s="79"/>
      <c r="F574" s="79"/>
      <c r="G574" s="79"/>
      <c r="H574" s="80"/>
      <c r="I574" s="80"/>
      <c r="J574" s="81"/>
      <c r="K574" s="82"/>
    </row>
    <row r="575" spans="1:13" s="73" customFormat="1" ht="15" hidden="1">
      <c r="A575" s="103">
        <f>A569+1</f>
        <v>8</v>
      </c>
      <c r="B575" s="116">
        <f>VLOOKUP($A575,ΠΡΟΥΠΟΛΟΓΙΣΜΟΣ!$A$129:$C$148,2,FALSE)</f>
        <v>0</v>
      </c>
      <c r="C575" s="244">
        <f>VLOOKUP($A575,ΠΡΟΥΠΟΛΟΓΙΣΜΟΣ!$A$129:$C$148,3,FALSE)</f>
        <v>0</v>
      </c>
      <c r="D575" s="244"/>
      <c r="E575" s="244"/>
      <c r="F575" s="244"/>
      <c r="G575" s="244"/>
      <c r="H575" s="244"/>
      <c r="I575" s="244"/>
      <c r="J575" s="244"/>
      <c r="K575" s="244"/>
      <c r="L575" s="76"/>
      <c r="M575" s="72"/>
    </row>
    <row r="576" spans="1:11" s="51" customFormat="1" ht="13.5" hidden="1" thickBot="1">
      <c r="A576" s="77"/>
      <c r="B576" s="50"/>
      <c r="D576" s="78"/>
      <c r="E576" s="79"/>
      <c r="F576" s="79"/>
      <c r="G576" s="79"/>
      <c r="H576" s="80"/>
      <c r="I576" s="80"/>
      <c r="J576" s="81"/>
      <c r="K576" s="82">
        <f>K577</f>
        <v>0</v>
      </c>
    </row>
    <row r="577" spans="1:11" s="51" customFormat="1" ht="15" hidden="1">
      <c r="A577" s="77"/>
      <c r="B577" s="83"/>
      <c r="C577" s="84" t="s">
        <v>34</v>
      </c>
      <c r="D577" s="85"/>
      <c r="E577" s="86"/>
      <c r="F577" s="86"/>
      <c r="G577" s="86"/>
      <c r="H577" s="87"/>
      <c r="I577" s="87"/>
      <c r="J577" s="88">
        <f>SUM(J576:J576)</f>
        <v>0</v>
      </c>
      <c r="K577" s="89">
        <f>VLOOKUP($A575,ΠΡΟΥΠΟΛΟΓΙΣΜΟΣ!$A$129:$E$148,5,FALSE)</f>
        <v>0</v>
      </c>
    </row>
    <row r="578" spans="1:11" s="51" customFormat="1" ht="12.75" hidden="1">
      <c r="A578" s="77"/>
      <c r="B578" s="50"/>
      <c r="E578" s="79"/>
      <c r="F578" s="79"/>
      <c r="G578" s="79"/>
      <c r="H578" s="80"/>
      <c r="I578" s="80"/>
      <c r="J578" s="81"/>
      <c r="K578" s="82"/>
    </row>
    <row r="579" spans="1:11" s="51" customFormat="1" ht="12.75" hidden="1">
      <c r="A579" s="77"/>
      <c r="B579" s="50"/>
      <c r="E579" s="79"/>
      <c r="F579" s="79"/>
      <c r="G579" s="79"/>
      <c r="H579" s="80"/>
      <c r="I579" s="80"/>
      <c r="J579" s="81"/>
      <c r="K579" s="82"/>
    </row>
    <row r="580" spans="1:11" s="51" customFormat="1" ht="12.75" hidden="1">
      <c r="A580" s="77"/>
      <c r="B580" s="50"/>
      <c r="E580" s="79"/>
      <c r="F580" s="79"/>
      <c r="G580" s="79"/>
      <c r="H580" s="80"/>
      <c r="I580" s="80"/>
      <c r="J580" s="81"/>
      <c r="K580" s="82"/>
    </row>
    <row r="581" spans="1:13" s="73" customFormat="1" ht="15" hidden="1">
      <c r="A581" s="103">
        <f>A575+1</f>
        <v>9</v>
      </c>
      <c r="B581" s="116">
        <f>VLOOKUP($A581,ΠΡΟΥΠΟΛΟΓΙΣΜΟΣ!$A$129:$C$148,2,FALSE)</f>
        <v>0</v>
      </c>
      <c r="C581" s="244">
        <f>VLOOKUP($A581,ΠΡΟΥΠΟΛΟΓΙΣΜΟΣ!$A$129:$C$148,3,FALSE)</f>
        <v>0</v>
      </c>
      <c r="D581" s="244"/>
      <c r="E581" s="244"/>
      <c r="F581" s="244"/>
      <c r="G581" s="244"/>
      <c r="H581" s="244"/>
      <c r="I581" s="244"/>
      <c r="J581" s="244"/>
      <c r="K581" s="244"/>
      <c r="L581" s="76"/>
      <c r="M581" s="72"/>
    </row>
    <row r="582" spans="1:11" s="51" customFormat="1" ht="13.5" hidden="1" thickBot="1">
      <c r="A582" s="77"/>
      <c r="B582" s="50"/>
      <c r="D582" s="78"/>
      <c r="E582" s="79"/>
      <c r="F582" s="79"/>
      <c r="G582" s="79"/>
      <c r="H582" s="80"/>
      <c r="I582" s="80"/>
      <c r="J582" s="81"/>
      <c r="K582" s="82">
        <f>K583</f>
        <v>0</v>
      </c>
    </row>
    <row r="583" spans="1:11" s="51" customFormat="1" ht="15" hidden="1">
      <c r="A583" s="77"/>
      <c r="B583" s="83"/>
      <c r="C583" s="84" t="s">
        <v>34</v>
      </c>
      <c r="D583" s="85"/>
      <c r="E583" s="86"/>
      <c r="F583" s="86"/>
      <c r="G583" s="86"/>
      <c r="H583" s="87"/>
      <c r="I583" s="87"/>
      <c r="J583" s="88">
        <f>SUM(J582:J582)</f>
        <v>0</v>
      </c>
      <c r="K583" s="89">
        <f>VLOOKUP($A581,ΠΡΟΥΠΟΛΟΓΙΣΜΟΣ!$A$129:$E$148,5,FALSE)</f>
        <v>0</v>
      </c>
    </row>
    <row r="584" spans="1:11" s="51" customFormat="1" ht="12.75" hidden="1">
      <c r="A584" s="77"/>
      <c r="B584" s="50"/>
      <c r="E584" s="79"/>
      <c r="F584" s="79"/>
      <c r="G584" s="79"/>
      <c r="H584" s="80"/>
      <c r="I584" s="80"/>
      <c r="J584" s="81"/>
      <c r="K584" s="82"/>
    </row>
    <row r="585" spans="1:11" s="51" customFormat="1" ht="12.75" hidden="1">
      <c r="A585" s="77"/>
      <c r="B585" s="50"/>
      <c r="E585" s="79"/>
      <c r="F585" s="79"/>
      <c r="G585" s="79"/>
      <c r="H585" s="80"/>
      <c r="I585" s="80"/>
      <c r="J585" s="81"/>
      <c r="K585" s="82"/>
    </row>
    <row r="586" spans="1:11" s="51" customFormat="1" ht="12.75" hidden="1">
      <c r="A586" s="77"/>
      <c r="B586" s="50"/>
      <c r="E586" s="79"/>
      <c r="F586" s="79"/>
      <c r="G586" s="79"/>
      <c r="H586" s="80"/>
      <c r="I586" s="80"/>
      <c r="J586" s="81"/>
      <c r="K586" s="82"/>
    </row>
    <row r="587" spans="1:13" s="73" customFormat="1" ht="15" hidden="1">
      <c r="A587" s="103">
        <f>A581+1</f>
        <v>10</v>
      </c>
      <c r="B587" s="116">
        <f>VLOOKUP($A587,ΠΡΟΥΠΟΛΟΓΙΣΜΟΣ!$A$129:$C$148,2,FALSE)</f>
        <v>0</v>
      </c>
      <c r="C587" s="244">
        <f>VLOOKUP($A587,ΠΡΟΥΠΟΛΟΓΙΣΜΟΣ!$A$129:$C$148,3,FALSE)</f>
        <v>0</v>
      </c>
      <c r="D587" s="244"/>
      <c r="E587" s="244"/>
      <c r="F587" s="244"/>
      <c r="G587" s="244"/>
      <c r="H587" s="244"/>
      <c r="I587" s="244"/>
      <c r="J587" s="244"/>
      <c r="K587" s="244"/>
      <c r="L587" s="76"/>
      <c r="M587" s="72"/>
    </row>
    <row r="588" spans="1:11" s="51" customFormat="1" ht="13.5" hidden="1" thickBot="1">
      <c r="A588" s="77"/>
      <c r="B588" s="50"/>
      <c r="D588" s="78"/>
      <c r="E588" s="79"/>
      <c r="F588" s="79"/>
      <c r="G588" s="79"/>
      <c r="H588" s="80"/>
      <c r="I588" s="80"/>
      <c r="J588" s="81"/>
      <c r="K588" s="82">
        <f>K589</f>
        <v>0</v>
      </c>
    </row>
    <row r="589" spans="1:11" s="51" customFormat="1" ht="15" hidden="1">
      <c r="A589" s="77"/>
      <c r="B589" s="83"/>
      <c r="C589" s="84" t="s">
        <v>34</v>
      </c>
      <c r="D589" s="85"/>
      <c r="E589" s="86"/>
      <c r="F589" s="86"/>
      <c r="G589" s="86"/>
      <c r="H589" s="87"/>
      <c r="I589" s="87"/>
      <c r="J589" s="88">
        <f>SUM(J588:J588)</f>
        <v>0</v>
      </c>
      <c r="K589" s="89">
        <f>VLOOKUP($A587,ΠΡΟΥΠΟΛΟΓΙΣΜΟΣ!$A$129:$E$148,5,FALSE)</f>
        <v>0</v>
      </c>
    </row>
    <row r="590" spans="1:11" s="51" customFormat="1" ht="12.75" hidden="1">
      <c r="A590" s="77"/>
      <c r="B590" s="50"/>
      <c r="E590" s="79"/>
      <c r="F590" s="79"/>
      <c r="G590" s="79"/>
      <c r="H590" s="80"/>
      <c r="I590" s="80"/>
      <c r="J590" s="81"/>
      <c r="K590" s="82"/>
    </row>
    <row r="591" spans="1:11" s="51" customFormat="1" ht="12.75" hidden="1">
      <c r="A591" s="77"/>
      <c r="B591" s="50"/>
      <c r="E591" s="79"/>
      <c r="F591" s="79"/>
      <c r="G591" s="79"/>
      <c r="H591" s="80"/>
      <c r="I591" s="80"/>
      <c r="J591" s="81"/>
      <c r="K591" s="82"/>
    </row>
    <row r="592" spans="1:11" s="51" customFormat="1" ht="12.75" hidden="1">
      <c r="A592" s="77"/>
      <c r="B592" s="50"/>
      <c r="E592" s="79"/>
      <c r="F592" s="79"/>
      <c r="G592" s="79"/>
      <c r="H592" s="80"/>
      <c r="I592" s="80"/>
      <c r="J592" s="81"/>
      <c r="K592" s="82"/>
    </row>
    <row r="593" spans="1:13" s="73" customFormat="1" ht="15" hidden="1">
      <c r="A593" s="103">
        <f>A587+1</f>
        <v>11</v>
      </c>
      <c r="B593" s="116">
        <f>VLOOKUP($A593,ΠΡΟΥΠΟΛΟΓΙΣΜΟΣ!$A$129:$C$148,2,FALSE)</f>
        <v>0</v>
      </c>
      <c r="C593" s="244">
        <f>VLOOKUP($A593,ΠΡΟΥΠΟΛΟΓΙΣΜΟΣ!$A$129:$C$148,3,FALSE)</f>
        <v>0</v>
      </c>
      <c r="D593" s="244"/>
      <c r="E593" s="244"/>
      <c r="F593" s="244"/>
      <c r="G593" s="244"/>
      <c r="H593" s="244"/>
      <c r="I593" s="244"/>
      <c r="J593" s="244"/>
      <c r="K593" s="244"/>
      <c r="L593" s="76"/>
      <c r="M593" s="72"/>
    </row>
    <row r="594" spans="1:11" s="51" customFormat="1" ht="13.5" hidden="1" thickBot="1">
      <c r="A594" s="77"/>
      <c r="B594" s="50"/>
      <c r="D594" s="78"/>
      <c r="E594" s="79"/>
      <c r="F594" s="79"/>
      <c r="G594" s="79"/>
      <c r="H594" s="80"/>
      <c r="I594" s="80"/>
      <c r="J594" s="81"/>
      <c r="K594" s="82">
        <f>K595</f>
        <v>0</v>
      </c>
    </row>
    <row r="595" spans="1:11" s="51" customFormat="1" ht="15" hidden="1">
      <c r="A595" s="77"/>
      <c r="B595" s="83"/>
      <c r="C595" s="84" t="s">
        <v>34</v>
      </c>
      <c r="D595" s="85"/>
      <c r="E595" s="86"/>
      <c r="F595" s="86"/>
      <c r="G595" s="86"/>
      <c r="H595" s="87"/>
      <c r="I595" s="87"/>
      <c r="J595" s="88">
        <f>SUM(J594:J594)</f>
        <v>0</v>
      </c>
      <c r="K595" s="89">
        <f>VLOOKUP($A593,ΠΡΟΥΠΟΛΟΓΙΣΜΟΣ!$A$129:$E$148,5,FALSE)</f>
        <v>0</v>
      </c>
    </row>
    <row r="596" spans="1:11" s="51" customFormat="1" ht="12.75" hidden="1">
      <c r="A596" s="77"/>
      <c r="B596" s="50"/>
      <c r="E596" s="79"/>
      <c r="F596" s="79"/>
      <c r="G596" s="79"/>
      <c r="H596" s="80"/>
      <c r="I596" s="80"/>
      <c r="J596" s="81"/>
      <c r="K596" s="82"/>
    </row>
    <row r="597" spans="1:11" s="51" customFormat="1" ht="12.75" hidden="1">
      <c r="A597" s="77"/>
      <c r="B597" s="50"/>
      <c r="E597" s="79"/>
      <c r="F597" s="79"/>
      <c r="G597" s="79"/>
      <c r="H597" s="80"/>
      <c r="I597" s="80"/>
      <c r="J597" s="81"/>
      <c r="K597" s="82"/>
    </row>
    <row r="598" spans="1:11" s="51" customFormat="1" ht="12.75" hidden="1">
      <c r="A598" s="77"/>
      <c r="B598" s="50"/>
      <c r="E598" s="79"/>
      <c r="F598" s="79"/>
      <c r="G598" s="79"/>
      <c r="H598" s="80"/>
      <c r="I598" s="80"/>
      <c r="J598" s="81"/>
      <c r="K598" s="82"/>
    </row>
    <row r="599" spans="1:13" s="73" customFormat="1" ht="15" hidden="1">
      <c r="A599" s="103">
        <f>A593+1</f>
        <v>12</v>
      </c>
      <c r="B599" s="116">
        <f>VLOOKUP($A599,ΠΡΟΥΠΟΛΟΓΙΣΜΟΣ!$A$129:$C$148,2,FALSE)</f>
        <v>0</v>
      </c>
      <c r="C599" s="244">
        <f>VLOOKUP($A599,ΠΡΟΥΠΟΛΟΓΙΣΜΟΣ!$A$129:$C$148,3,FALSE)</f>
        <v>0</v>
      </c>
      <c r="D599" s="244"/>
      <c r="E599" s="244"/>
      <c r="F599" s="244"/>
      <c r="G599" s="244"/>
      <c r="H599" s="244"/>
      <c r="I599" s="244"/>
      <c r="J599" s="244"/>
      <c r="K599" s="244"/>
      <c r="L599" s="76"/>
      <c r="M599" s="72"/>
    </row>
    <row r="600" spans="1:11" s="51" customFormat="1" ht="13.5" hidden="1" thickBot="1">
      <c r="A600" s="77"/>
      <c r="B600" s="50"/>
      <c r="D600" s="78"/>
      <c r="E600" s="79"/>
      <c r="F600" s="79"/>
      <c r="G600" s="79"/>
      <c r="H600" s="80"/>
      <c r="I600" s="80"/>
      <c r="J600" s="81"/>
      <c r="K600" s="82">
        <f>K601</f>
        <v>0</v>
      </c>
    </row>
    <row r="601" spans="1:11" s="51" customFormat="1" ht="15" hidden="1">
      <c r="A601" s="77"/>
      <c r="B601" s="83"/>
      <c r="C601" s="84" t="s">
        <v>34</v>
      </c>
      <c r="D601" s="85"/>
      <c r="E601" s="86"/>
      <c r="F601" s="86"/>
      <c r="G601" s="86"/>
      <c r="H601" s="87"/>
      <c r="I601" s="87"/>
      <c r="J601" s="88">
        <f>SUM(J600:J600)</f>
        <v>0</v>
      </c>
      <c r="K601" s="89">
        <f>VLOOKUP($A599,ΠΡΟΥΠΟΛΟΓΙΣΜΟΣ!$A$129:$E$148,5,FALSE)</f>
        <v>0</v>
      </c>
    </row>
    <row r="602" spans="1:11" s="51" customFormat="1" ht="12.75" hidden="1">
      <c r="A602" s="77"/>
      <c r="B602" s="50"/>
      <c r="E602" s="79"/>
      <c r="F602" s="79"/>
      <c r="G602" s="79"/>
      <c r="H602" s="80"/>
      <c r="I602" s="80"/>
      <c r="J602" s="81"/>
      <c r="K602" s="82"/>
    </row>
    <row r="603" spans="1:11" s="51" customFormat="1" ht="12.75" hidden="1">
      <c r="A603" s="77"/>
      <c r="B603" s="50"/>
      <c r="E603" s="79"/>
      <c r="F603" s="79"/>
      <c r="G603" s="79"/>
      <c r="H603" s="80"/>
      <c r="I603" s="80"/>
      <c r="J603" s="81"/>
      <c r="K603" s="82"/>
    </row>
    <row r="604" spans="1:11" s="51" customFormat="1" ht="12.75" hidden="1">
      <c r="A604" s="77"/>
      <c r="B604" s="50"/>
      <c r="E604" s="79"/>
      <c r="F604" s="79"/>
      <c r="G604" s="79"/>
      <c r="H604" s="80"/>
      <c r="I604" s="80"/>
      <c r="J604" s="81"/>
      <c r="K604" s="82"/>
    </row>
    <row r="605" spans="1:13" s="73" customFormat="1" ht="15" hidden="1">
      <c r="A605" s="103">
        <f>A599+1</f>
        <v>13</v>
      </c>
      <c r="B605" s="116">
        <f>VLOOKUP($A605,ΠΡΟΥΠΟΛΟΓΙΣΜΟΣ!$A$129:$C$148,2,FALSE)</f>
        <v>0</v>
      </c>
      <c r="C605" s="244">
        <f>VLOOKUP($A605,ΠΡΟΥΠΟΛΟΓΙΣΜΟΣ!$A$129:$C$148,3,FALSE)</f>
        <v>0</v>
      </c>
      <c r="D605" s="244"/>
      <c r="E605" s="244"/>
      <c r="F605" s="244"/>
      <c r="G605" s="244"/>
      <c r="H605" s="244"/>
      <c r="I605" s="244"/>
      <c r="J605" s="244"/>
      <c r="K605" s="244"/>
      <c r="L605" s="76"/>
      <c r="M605" s="72"/>
    </row>
    <row r="606" spans="1:11" s="51" customFormat="1" ht="13.5" hidden="1" thickBot="1">
      <c r="A606" s="77"/>
      <c r="B606" s="50"/>
      <c r="D606" s="78"/>
      <c r="E606" s="79"/>
      <c r="F606" s="79"/>
      <c r="G606" s="79"/>
      <c r="H606" s="80"/>
      <c r="I606" s="80"/>
      <c r="J606" s="81"/>
      <c r="K606" s="82">
        <f>K607</f>
        <v>0</v>
      </c>
    </row>
    <row r="607" spans="1:11" s="51" customFormat="1" ht="15" hidden="1">
      <c r="A607" s="77"/>
      <c r="B607" s="83"/>
      <c r="C607" s="84" t="s">
        <v>34</v>
      </c>
      <c r="D607" s="85"/>
      <c r="E607" s="86"/>
      <c r="F607" s="86"/>
      <c r="G607" s="86"/>
      <c r="H607" s="87"/>
      <c r="I607" s="87"/>
      <c r="J607" s="88">
        <f>SUM(J606:J606)</f>
        <v>0</v>
      </c>
      <c r="K607" s="89">
        <f>VLOOKUP($A605,ΠΡΟΥΠΟΛΟΓΙΣΜΟΣ!$A$129:$E$148,5,FALSE)</f>
        <v>0</v>
      </c>
    </row>
    <row r="608" spans="1:11" s="51" customFormat="1" ht="12.75" hidden="1">
      <c r="A608" s="77"/>
      <c r="B608" s="50"/>
      <c r="E608" s="79"/>
      <c r="F608" s="79"/>
      <c r="G608" s="79"/>
      <c r="H608" s="80"/>
      <c r="I608" s="80"/>
      <c r="J608" s="81"/>
      <c r="K608" s="82"/>
    </row>
    <row r="609" spans="1:11" s="51" customFormat="1" ht="12.75" hidden="1">
      <c r="A609" s="77"/>
      <c r="B609" s="50"/>
      <c r="E609" s="79"/>
      <c r="F609" s="79"/>
      <c r="G609" s="79"/>
      <c r="H609" s="80"/>
      <c r="I609" s="80"/>
      <c r="J609" s="81"/>
      <c r="K609" s="82"/>
    </row>
    <row r="610" spans="1:11" s="51" customFormat="1" ht="12.75" hidden="1">
      <c r="A610" s="77"/>
      <c r="B610" s="50"/>
      <c r="E610" s="79"/>
      <c r="F610" s="79"/>
      <c r="G610" s="79"/>
      <c r="H610" s="80"/>
      <c r="I610" s="80"/>
      <c r="J610" s="81"/>
      <c r="K610" s="82"/>
    </row>
    <row r="611" spans="1:13" s="73" customFormat="1" ht="15" hidden="1">
      <c r="A611" s="103">
        <f>A605+1</f>
        <v>14</v>
      </c>
      <c r="B611" s="116">
        <f>VLOOKUP($A611,ΠΡΟΥΠΟΛΟΓΙΣΜΟΣ!$A$129:$C$148,2,FALSE)</f>
        <v>0</v>
      </c>
      <c r="C611" s="244">
        <f>VLOOKUP($A611,ΠΡΟΥΠΟΛΟΓΙΣΜΟΣ!$A$129:$C$148,3,FALSE)</f>
        <v>0</v>
      </c>
      <c r="D611" s="244"/>
      <c r="E611" s="244"/>
      <c r="F611" s="244"/>
      <c r="G611" s="244"/>
      <c r="H611" s="244"/>
      <c r="I611" s="244"/>
      <c r="J611" s="244"/>
      <c r="K611" s="244"/>
      <c r="L611" s="76"/>
      <c r="M611" s="72"/>
    </row>
    <row r="612" spans="1:11" s="51" customFormat="1" ht="13.5" hidden="1" thickBot="1">
      <c r="A612" s="77"/>
      <c r="B612" s="50"/>
      <c r="D612" s="78"/>
      <c r="E612" s="79"/>
      <c r="F612" s="79"/>
      <c r="G612" s="79"/>
      <c r="H612" s="80"/>
      <c r="I612" s="80"/>
      <c r="J612" s="81"/>
      <c r="K612" s="82">
        <f>K613</f>
        <v>0</v>
      </c>
    </row>
    <row r="613" spans="1:11" s="51" customFormat="1" ht="15" hidden="1">
      <c r="A613" s="77"/>
      <c r="B613" s="83"/>
      <c r="C613" s="84" t="s">
        <v>34</v>
      </c>
      <c r="D613" s="85"/>
      <c r="E613" s="86"/>
      <c r="F613" s="86"/>
      <c r="G613" s="86"/>
      <c r="H613" s="87"/>
      <c r="I613" s="87"/>
      <c r="J613" s="88">
        <f>SUM(J612:J612)</f>
        <v>0</v>
      </c>
      <c r="K613" s="89">
        <f>VLOOKUP($A611,ΠΡΟΥΠΟΛΟΓΙΣΜΟΣ!$A$129:$E$148,5,FALSE)</f>
        <v>0</v>
      </c>
    </row>
    <row r="614" spans="1:11" s="51" customFormat="1" ht="12.75" hidden="1">
      <c r="A614" s="77"/>
      <c r="B614" s="50"/>
      <c r="E614" s="79"/>
      <c r="F614" s="79"/>
      <c r="G614" s="79"/>
      <c r="H614" s="80"/>
      <c r="I614" s="80"/>
      <c r="J614" s="81"/>
      <c r="K614" s="82"/>
    </row>
    <row r="615" spans="1:11" s="51" customFormat="1" ht="12.75" hidden="1">
      <c r="A615" s="77"/>
      <c r="B615" s="50"/>
      <c r="E615" s="79"/>
      <c r="F615" s="79"/>
      <c r="G615" s="79"/>
      <c r="H615" s="80"/>
      <c r="I615" s="80"/>
      <c r="J615" s="81"/>
      <c r="K615" s="82"/>
    </row>
    <row r="616" spans="1:11" s="51" customFormat="1" ht="12.75" hidden="1">
      <c r="A616" s="77"/>
      <c r="B616" s="50"/>
      <c r="E616" s="79"/>
      <c r="F616" s="79"/>
      <c r="G616" s="79"/>
      <c r="H616" s="80"/>
      <c r="I616" s="80"/>
      <c r="J616" s="81"/>
      <c r="K616" s="82"/>
    </row>
    <row r="617" spans="1:13" s="73" customFormat="1" ht="15" hidden="1">
      <c r="A617" s="103">
        <f>A611+1</f>
        <v>15</v>
      </c>
      <c r="B617" s="116">
        <f>VLOOKUP($A617,ΠΡΟΥΠΟΛΟΓΙΣΜΟΣ!$A$129:$C$148,2,FALSE)</f>
        <v>0</v>
      </c>
      <c r="C617" s="244">
        <f>VLOOKUP($A617,ΠΡΟΥΠΟΛΟΓΙΣΜΟΣ!$A$129:$C$148,3,FALSE)</f>
        <v>0</v>
      </c>
      <c r="D617" s="244"/>
      <c r="E617" s="244"/>
      <c r="F617" s="244"/>
      <c r="G617" s="244"/>
      <c r="H617" s="244"/>
      <c r="I617" s="244"/>
      <c r="J617" s="244"/>
      <c r="K617" s="244"/>
      <c r="L617" s="76"/>
      <c r="M617" s="72"/>
    </row>
    <row r="618" spans="1:11" s="51" customFormat="1" ht="13.5" hidden="1" thickBot="1">
      <c r="A618" s="77"/>
      <c r="B618" s="50"/>
      <c r="D618" s="78"/>
      <c r="E618" s="79"/>
      <c r="F618" s="79"/>
      <c r="G618" s="79"/>
      <c r="H618" s="80"/>
      <c r="I618" s="80"/>
      <c r="J618" s="81"/>
      <c r="K618" s="82">
        <f>K619</f>
        <v>0</v>
      </c>
    </row>
    <row r="619" spans="1:11" s="51" customFormat="1" ht="15" hidden="1">
      <c r="A619" s="77"/>
      <c r="B619" s="83"/>
      <c r="C619" s="84" t="s">
        <v>34</v>
      </c>
      <c r="D619" s="85"/>
      <c r="E619" s="86"/>
      <c r="F619" s="86"/>
      <c r="G619" s="86"/>
      <c r="H619" s="87"/>
      <c r="I619" s="87"/>
      <c r="J619" s="88">
        <f>SUM(J618:J618)</f>
        <v>0</v>
      </c>
      <c r="K619" s="89">
        <f>VLOOKUP($A617,ΠΡΟΥΠΟΛΟΓΙΣΜΟΣ!$A$129:$E$148,5,FALSE)</f>
        <v>0</v>
      </c>
    </row>
    <row r="620" spans="1:11" s="51" customFormat="1" ht="12.75" hidden="1">
      <c r="A620" s="77"/>
      <c r="B620" s="50"/>
      <c r="E620" s="79"/>
      <c r="F620" s="79"/>
      <c r="G620" s="79"/>
      <c r="H620" s="80"/>
      <c r="I620" s="80"/>
      <c r="J620" s="81"/>
      <c r="K620" s="82"/>
    </row>
    <row r="621" spans="1:11" s="51" customFormat="1" ht="12.75" hidden="1">
      <c r="A621" s="77"/>
      <c r="B621" s="50"/>
      <c r="E621" s="79"/>
      <c r="F621" s="79"/>
      <c r="G621" s="79"/>
      <c r="H621" s="80"/>
      <c r="I621" s="80"/>
      <c r="J621" s="81"/>
      <c r="K621" s="82"/>
    </row>
    <row r="622" spans="1:11" s="51" customFormat="1" ht="12.75" hidden="1">
      <c r="A622" s="77"/>
      <c r="B622" s="50"/>
      <c r="E622" s="79"/>
      <c r="F622" s="79"/>
      <c r="G622" s="79"/>
      <c r="H622" s="80"/>
      <c r="I622" s="80"/>
      <c r="J622" s="81"/>
      <c r="K622" s="82"/>
    </row>
    <row r="623" spans="1:13" s="73" customFormat="1" ht="15" hidden="1">
      <c r="A623" s="103">
        <f>A617+1</f>
        <v>16</v>
      </c>
      <c r="B623" s="116">
        <f>VLOOKUP($A623,ΠΡΟΥΠΟΛΟΓΙΣΜΟΣ!$A$129:$C$148,2,FALSE)</f>
        <v>0</v>
      </c>
      <c r="C623" s="244">
        <f>VLOOKUP($A623,ΠΡΟΥΠΟΛΟΓΙΣΜΟΣ!$A$129:$C$148,3,FALSE)</f>
        <v>0</v>
      </c>
      <c r="D623" s="244"/>
      <c r="E623" s="244"/>
      <c r="F623" s="244"/>
      <c r="G623" s="244"/>
      <c r="H623" s="244"/>
      <c r="I623" s="244"/>
      <c r="J623" s="244"/>
      <c r="K623" s="244"/>
      <c r="L623" s="76"/>
      <c r="M623" s="72"/>
    </row>
    <row r="624" spans="1:11" s="51" customFormat="1" ht="13.5" hidden="1" thickBot="1">
      <c r="A624" s="77"/>
      <c r="B624" s="50"/>
      <c r="D624" s="78"/>
      <c r="E624" s="79"/>
      <c r="F624" s="79"/>
      <c r="G624" s="79"/>
      <c r="H624" s="80"/>
      <c r="I624" s="80"/>
      <c r="J624" s="81"/>
      <c r="K624" s="82">
        <f>K625</f>
        <v>0</v>
      </c>
    </row>
    <row r="625" spans="1:11" s="51" customFormat="1" ht="15" hidden="1">
      <c r="A625" s="77"/>
      <c r="B625" s="83"/>
      <c r="C625" s="84" t="s">
        <v>34</v>
      </c>
      <c r="D625" s="85"/>
      <c r="E625" s="86"/>
      <c r="F625" s="86"/>
      <c r="G625" s="86"/>
      <c r="H625" s="87"/>
      <c r="I625" s="87"/>
      <c r="J625" s="88">
        <f>SUM(J624:J624)</f>
        <v>0</v>
      </c>
      <c r="K625" s="89">
        <f>VLOOKUP($A623,ΠΡΟΥΠΟΛΟΓΙΣΜΟΣ!$A$129:$E$148,5,FALSE)</f>
        <v>0</v>
      </c>
    </row>
    <row r="626" spans="1:11" s="51" customFormat="1" ht="12.75" hidden="1">
      <c r="A626" s="77"/>
      <c r="B626" s="50"/>
      <c r="E626" s="79"/>
      <c r="F626" s="79"/>
      <c r="G626" s="79"/>
      <c r="H626" s="80"/>
      <c r="I626" s="80"/>
      <c r="J626" s="81"/>
      <c r="K626" s="82"/>
    </row>
    <row r="627" spans="1:11" s="51" customFormat="1" ht="12.75" hidden="1">
      <c r="A627" s="77"/>
      <c r="B627" s="50"/>
      <c r="E627" s="79"/>
      <c r="F627" s="79"/>
      <c r="G627" s="79"/>
      <c r="H627" s="80"/>
      <c r="I627" s="80"/>
      <c r="J627" s="81"/>
      <c r="K627" s="82"/>
    </row>
    <row r="628" spans="1:11" s="51" customFormat="1" ht="12.75" hidden="1">
      <c r="A628" s="77"/>
      <c r="B628" s="50"/>
      <c r="E628" s="79"/>
      <c r="F628" s="79"/>
      <c r="G628" s="79"/>
      <c r="H628" s="80"/>
      <c r="I628" s="80"/>
      <c r="J628" s="81"/>
      <c r="K628" s="82"/>
    </row>
    <row r="629" spans="1:13" s="73" customFormat="1" ht="15" hidden="1">
      <c r="A629" s="103">
        <f>A623+1</f>
        <v>17</v>
      </c>
      <c r="B629" s="116">
        <f>VLOOKUP($A629,ΠΡΟΥΠΟΛΟΓΙΣΜΟΣ!$A$129:$C$148,2,FALSE)</f>
        <v>0</v>
      </c>
      <c r="C629" s="244">
        <f>VLOOKUP($A629,ΠΡΟΥΠΟΛΟΓΙΣΜΟΣ!$A$129:$C$148,3,FALSE)</f>
        <v>0</v>
      </c>
      <c r="D629" s="244"/>
      <c r="E629" s="244"/>
      <c r="F629" s="244"/>
      <c r="G629" s="244"/>
      <c r="H629" s="244"/>
      <c r="I629" s="244"/>
      <c r="J629" s="244"/>
      <c r="K629" s="244"/>
      <c r="L629" s="76"/>
      <c r="M629" s="72"/>
    </row>
    <row r="630" spans="1:11" s="51" customFormat="1" ht="13.5" hidden="1" thickBot="1">
      <c r="A630" s="77"/>
      <c r="B630" s="50"/>
      <c r="D630" s="78"/>
      <c r="E630" s="79"/>
      <c r="F630" s="79"/>
      <c r="G630" s="79"/>
      <c r="H630" s="80"/>
      <c r="I630" s="80"/>
      <c r="J630" s="81"/>
      <c r="K630" s="82">
        <f>K631</f>
        <v>0</v>
      </c>
    </row>
    <row r="631" spans="1:11" s="51" customFormat="1" ht="15" hidden="1">
      <c r="A631" s="77"/>
      <c r="B631" s="83"/>
      <c r="C631" s="84" t="s">
        <v>34</v>
      </c>
      <c r="D631" s="85"/>
      <c r="E631" s="86"/>
      <c r="F631" s="86"/>
      <c r="G631" s="86"/>
      <c r="H631" s="87"/>
      <c r="I631" s="87"/>
      <c r="J631" s="88">
        <f>SUM(J630:J630)</f>
        <v>0</v>
      </c>
      <c r="K631" s="89">
        <f>VLOOKUP($A629,ΠΡΟΥΠΟΛΟΓΙΣΜΟΣ!$A$129:$E$148,5,FALSE)</f>
        <v>0</v>
      </c>
    </row>
    <row r="632" spans="1:11" s="51" customFormat="1" ht="12.75" hidden="1">
      <c r="A632" s="77"/>
      <c r="B632" s="50"/>
      <c r="E632" s="79"/>
      <c r="F632" s="79"/>
      <c r="G632" s="79"/>
      <c r="H632" s="80"/>
      <c r="I632" s="80"/>
      <c r="J632" s="81"/>
      <c r="K632" s="82"/>
    </row>
    <row r="633" spans="1:11" s="51" customFormat="1" ht="12.75" hidden="1">
      <c r="A633" s="77"/>
      <c r="B633" s="50"/>
      <c r="E633" s="79"/>
      <c r="F633" s="79"/>
      <c r="G633" s="79"/>
      <c r="H633" s="80"/>
      <c r="I633" s="80"/>
      <c r="J633" s="81"/>
      <c r="K633" s="82"/>
    </row>
    <row r="634" spans="1:11" s="51" customFormat="1" ht="12.75" hidden="1">
      <c r="A634" s="77"/>
      <c r="B634" s="50"/>
      <c r="E634" s="79"/>
      <c r="F634" s="79"/>
      <c r="G634" s="79"/>
      <c r="H634" s="80"/>
      <c r="I634" s="80"/>
      <c r="J634" s="81"/>
      <c r="K634" s="82"/>
    </row>
    <row r="635" spans="1:13" s="73" customFormat="1" ht="15" hidden="1">
      <c r="A635" s="103">
        <f>A629+1</f>
        <v>18</v>
      </c>
      <c r="B635" s="116">
        <f>VLOOKUP($A635,ΠΡΟΥΠΟΛΟΓΙΣΜΟΣ!$A$129:$C$148,2,FALSE)</f>
        <v>0</v>
      </c>
      <c r="C635" s="244">
        <f>VLOOKUP($A635,ΠΡΟΥΠΟΛΟΓΙΣΜΟΣ!$A$129:$C$148,3,FALSE)</f>
        <v>0</v>
      </c>
      <c r="D635" s="244"/>
      <c r="E635" s="244"/>
      <c r="F635" s="244"/>
      <c r="G635" s="244"/>
      <c r="H635" s="244"/>
      <c r="I635" s="244"/>
      <c r="J635" s="244"/>
      <c r="K635" s="244"/>
      <c r="L635" s="76"/>
      <c r="M635" s="72"/>
    </row>
    <row r="636" spans="1:11" s="51" customFormat="1" ht="13.5" hidden="1" thickBot="1">
      <c r="A636" s="77"/>
      <c r="B636" s="50"/>
      <c r="D636" s="78"/>
      <c r="E636" s="79"/>
      <c r="F636" s="79"/>
      <c r="G636" s="79"/>
      <c r="H636" s="80"/>
      <c r="I636" s="80"/>
      <c r="J636" s="81"/>
      <c r="K636" s="82">
        <f>K637</f>
        <v>0</v>
      </c>
    </row>
    <row r="637" spans="1:11" s="51" customFormat="1" ht="15" hidden="1">
      <c r="A637" s="77"/>
      <c r="B637" s="83"/>
      <c r="C637" s="84" t="s">
        <v>34</v>
      </c>
      <c r="D637" s="85"/>
      <c r="E637" s="86"/>
      <c r="F637" s="86"/>
      <c r="G637" s="86"/>
      <c r="H637" s="87"/>
      <c r="I637" s="87"/>
      <c r="J637" s="88">
        <f>SUM(J636:J636)</f>
        <v>0</v>
      </c>
      <c r="K637" s="89">
        <f>VLOOKUP($A635,ΠΡΟΥΠΟΛΟΓΙΣΜΟΣ!$A$129:$E$148,5,FALSE)</f>
        <v>0</v>
      </c>
    </row>
    <row r="638" spans="1:11" s="51" customFormat="1" ht="12.75" hidden="1">
      <c r="A638" s="77"/>
      <c r="B638" s="50"/>
      <c r="E638" s="79"/>
      <c r="F638" s="79"/>
      <c r="G638" s="79"/>
      <c r="H638" s="80"/>
      <c r="I638" s="80"/>
      <c r="J638" s="81"/>
      <c r="K638" s="82"/>
    </row>
    <row r="639" spans="1:11" s="51" customFormat="1" ht="12.75" hidden="1">
      <c r="A639" s="77"/>
      <c r="B639" s="50"/>
      <c r="E639" s="79"/>
      <c r="F639" s="79"/>
      <c r="G639" s="79"/>
      <c r="H639" s="80"/>
      <c r="I639" s="80"/>
      <c r="J639" s="81"/>
      <c r="K639" s="82"/>
    </row>
    <row r="640" spans="1:11" s="51" customFormat="1" ht="12.75" hidden="1">
      <c r="A640" s="77"/>
      <c r="B640" s="50"/>
      <c r="E640" s="79"/>
      <c r="F640" s="79"/>
      <c r="G640" s="79"/>
      <c r="H640" s="80"/>
      <c r="I640" s="80"/>
      <c r="J640" s="81"/>
      <c r="K640" s="82"/>
    </row>
    <row r="641" spans="1:13" s="73" customFormat="1" ht="15" hidden="1">
      <c r="A641" s="103">
        <f>A635+1</f>
        <v>19</v>
      </c>
      <c r="B641" s="116">
        <f>VLOOKUP($A641,ΠΡΟΥΠΟΛΟΓΙΣΜΟΣ!$A$129:$C$148,2,FALSE)</f>
        <v>0</v>
      </c>
      <c r="C641" s="244">
        <f>VLOOKUP($A641,ΠΡΟΥΠΟΛΟΓΙΣΜΟΣ!$A$129:$C$148,3,FALSE)</f>
        <v>0</v>
      </c>
      <c r="D641" s="244"/>
      <c r="E641" s="244"/>
      <c r="F641" s="244"/>
      <c r="G641" s="244"/>
      <c r="H641" s="244"/>
      <c r="I641" s="244"/>
      <c r="J641" s="244"/>
      <c r="K641" s="244"/>
      <c r="L641" s="76"/>
      <c r="M641" s="72"/>
    </row>
    <row r="642" spans="1:11" s="51" customFormat="1" ht="13.5" hidden="1" thickBot="1">
      <c r="A642" s="77"/>
      <c r="B642" s="50"/>
      <c r="D642" s="78"/>
      <c r="E642" s="79"/>
      <c r="F642" s="79"/>
      <c r="G642" s="79"/>
      <c r="H642" s="80"/>
      <c r="I642" s="80"/>
      <c r="J642" s="81"/>
      <c r="K642" s="82">
        <f>K643</f>
        <v>0</v>
      </c>
    </row>
    <row r="643" spans="1:11" s="51" customFormat="1" ht="15" hidden="1">
      <c r="A643" s="77"/>
      <c r="B643" s="83"/>
      <c r="C643" s="84" t="s">
        <v>34</v>
      </c>
      <c r="D643" s="85"/>
      <c r="E643" s="86"/>
      <c r="F643" s="86"/>
      <c r="G643" s="86"/>
      <c r="H643" s="87"/>
      <c r="I643" s="87"/>
      <c r="J643" s="88">
        <f>SUM(J642:J642)</f>
        <v>0</v>
      </c>
      <c r="K643" s="89">
        <f>VLOOKUP($A641,ΠΡΟΥΠΟΛΟΓΙΣΜΟΣ!$A$129:$E$148,5,FALSE)</f>
        <v>0</v>
      </c>
    </row>
    <row r="644" spans="1:11" s="51" customFormat="1" ht="12.75" hidden="1">
      <c r="A644" s="77"/>
      <c r="B644" s="50"/>
      <c r="E644" s="79"/>
      <c r="F644" s="79"/>
      <c r="G644" s="79"/>
      <c r="H644" s="80"/>
      <c r="I644" s="80"/>
      <c r="J644" s="81"/>
      <c r="K644" s="82"/>
    </row>
    <row r="645" spans="1:11" s="51" customFormat="1" ht="12.75" hidden="1">
      <c r="A645" s="77"/>
      <c r="B645" s="50"/>
      <c r="E645" s="79"/>
      <c r="F645" s="79"/>
      <c r="G645" s="79"/>
      <c r="H645" s="80"/>
      <c r="I645" s="80"/>
      <c r="J645" s="81"/>
      <c r="K645" s="82"/>
    </row>
    <row r="646" spans="1:11" s="51" customFormat="1" ht="12.75" hidden="1">
      <c r="A646" s="77"/>
      <c r="B646" s="50"/>
      <c r="E646" s="79"/>
      <c r="F646" s="79"/>
      <c r="G646" s="79"/>
      <c r="H646" s="80"/>
      <c r="I646" s="80"/>
      <c r="J646" s="81"/>
      <c r="K646" s="82"/>
    </row>
    <row r="647" spans="1:13" s="73" customFormat="1" ht="15" hidden="1">
      <c r="A647" s="103">
        <f>A641+1</f>
        <v>20</v>
      </c>
      <c r="B647" s="116">
        <f>VLOOKUP($A647,ΠΡΟΥΠΟΛΟΓΙΣΜΟΣ!$A$129:$C$148,2,FALSE)</f>
        <v>0</v>
      </c>
      <c r="C647" s="244">
        <f>VLOOKUP($A647,ΠΡΟΥΠΟΛΟΓΙΣΜΟΣ!$A$129:$C$148,3,FALSE)</f>
        <v>0</v>
      </c>
      <c r="D647" s="244"/>
      <c r="E647" s="244"/>
      <c r="F647" s="244"/>
      <c r="G647" s="244"/>
      <c r="H647" s="244"/>
      <c r="I647" s="244"/>
      <c r="J647" s="244"/>
      <c r="K647" s="244"/>
      <c r="L647" s="76"/>
      <c r="M647" s="72"/>
    </row>
    <row r="648" spans="1:11" s="51" customFormat="1" ht="13.5" hidden="1" thickBot="1">
      <c r="A648" s="77"/>
      <c r="B648" s="50"/>
      <c r="D648" s="78"/>
      <c r="E648" s="79"/>
      <c r="F648" s="79"/>
      <c r="G648" s="79"/>
      <c r="H648" s="80"/>
      <c r="I648" s="80"/>
      <c r="J648" s="81"/>
      <c r="K648" s="82">
        <f>K649</f>
        <v>0</v>
      </c>
    </row>
    <row r="649" spans="1:11" s="51" customFormat="1" ht="15" hidden="1">
      <c r="A649" s="77"/>
      <c r="B649" s="83"/>
      <c r="C649" s="84" t="s">
        <v>34</v>
      </c>
      <c r="D649" s="85"/>
      <c r="E649" s="86"/>
      <c r="F649" s="86"/>
      <c r="G649" s="86"/>
      <c r="H649" s="87"/>
      <c r="I649" s="87"/>
      <c r="J649" s="88">
        <f>SUM(J648:J648)</f>
        <v>0</v>
      </c>
      <c r="K649" s="89">
        <f>VLOOKUP($A647,ΠΡΟΥΠΟΛΟΓΙΣΜΟΣ!$A$129:$E$148,5,FALSE)</f>
        <v>0</v>
      </c>
    </row>
    <row r="650" spans="1:11" s="51" customFormat="1" ht="12.75" hidden="1">
      <c r="A650" s="77"/>
      <c r="B650" s="50"/>
      <c r="E650" s="79"/>
      <c r="F650" s="79"/>
      <c r="G650" s="79"/>
      <c r="H650" s="80"/>
      <c r="I650" s="80"/>
      <c r="J650" s="81"/>
      <c r="K650" s="82"/>
    </row>
    <row r="651" spans="1:11" s="51" customFormat="1" ht="12.75" hidden="1">
      <c r="A651" s="77"/>
      <c r="B651" s="50"/>
      <c r="E651" s="79"/>
      <c r="F651" s="79"/>
      <c r="G651" s="79"/>
      <c r="H651" s="80"/>
      <c r="I651" s="80"/>
      <c r="J651" s="81"/>
      <c r="K651" s="82"/>
    </row>
    <row r="652" spans="1:11" s="51" customFormat="1" ht="12.75" hidden="1">
      <c r="A652" s="77"/>
      <c r="B652" s="50"/>
      <c r="E652" s="79"/>
      <c r="F652" s="79"/>
      <c r="G652" s="79"/>
      <c r="H652" s="80"/>
      <c r="I652" s="80"/>
      <c r="J652" s="81"/>
      <c r="K652" s="82"/>
    </row>
    <row r="653" spans="1:11" s="51" customFormat="1" ht="12.75">
      <c r="A653" s="77"/>
      <c r="B653" s="50"/>
      <c r="E653" s="79"/>
      <c r="F653" s="79"/>
      <c r="G653" s="79"/>
      <c r="H653" s="80"/>
      <c r="I653" s="80"/>
      <c r="J653" s="81"/>
      <c r="K653" s="82"/>
    </row>
    <row r="654" spans="1:11" s="51" customFormat="1" ht="12.75">
      <c r="A654" s="77"/>
      <c r="B654" s="50"/>
      <c r="E654" s="79"/>
      <c r="F654" s="79"/>
      <c r="G654" s="79"/>
      <c r="H654" s="80"/>
      <c r="I654" s="80"/>
      <c r="J654" s="81"/>
      <c r="K654" s="82"/>
    </row>
    <row r="655" spans="1:11" s="51" customFormat="1" ht="12.75">
      <c r="A655" s="77"/>
      <c r="B655" s="50"/>
      <c r="C655" s="107"/>
      <c r="D655" s="107"/>
      <c r="E655" s="108"/>
      <c r="F655" s="108"/>
      <c r="G655" s="108"/>
      <c r="H655" s="38"/>
      <c r="I655" s="113"/>
      <c r="J655" s="81"/>
      <c r="K655" s="109"/>
    </row>
    <row r="656" spans="1:9" s="3" customFormat="1" ht="12">
      <c r="A656" s="10"/>
      <c r="B656" s="1"/>
      <c r="D656" s="5"/>
      <c r="E656" s="1"/>
      <c r="F656" s="17"/>
      <c r="G656" s="8"/>
      <c r="H656" s="38" t="str">
        <f>ΠΡΟΥΠΟΛΟΓΙΣΜΟΣ!B237</f>
        <v>ΒΟΥΡΓΑΡΕΛΙ    18/05/2015</v>
      </c>
      <c r="I656" s="8"/>
    </row>
    <row r="657" spans="1:9" s="3" customFormat="1" ht="12">
      <c r="A657" s="10"/>
      <c r="B657" s="1"/>
      <c r="D657" s="2"/>
      <c r="E657" s="1"/>
      <c r="F657" s="17"/>
      <c r="G657" s="8"/>
      <c r="H657" s="39" t="s">
        <v>43</v>
      </c>
      <c r="I657" s="8"/>
    </row>
    <row r="658" spans="1:9" s="3" customFormat="1" ht="12">
      <c r="A658" s="10"/>
      <c r="B658" s="1"/>
      <c r="D658" s="2"/>
      <c r="E658" s="1"/>
      <c r="F658" s="17"/>
      <c r="G658" s="8"/>
      <c r="H658" s="39"/>
      <c r="I658" s="8"/>
    </row>
    <row r="659" spans="1:9" s="3" customFormat="1" ht="12">
      <c r="A659" s="10"/>
      <c r="B659" s="1"/>
      <c r="D659" s="2"/>
      <c r="E659" s="1"/>
      <c r="F659" s="17"/>
      <c r="G659" s="8"/>
      <c r="H659" s="38"/>
      <c r="I659" s="8"/>
    </row>
    <row r="660" spans="1:9" s="3" customFormat="1" ht="12">
      <c r="A660" s="10"/>
      <c r="B660" s="1"/>
      <c r="D660" s="2"/>
      <c r="E660" s="1"/>
      <c r="F660" s="17"/>
      <c r="G660" s="8"/>
      <c r="H660" s="38"/>
      <c r="I660" s="8"/>
    </row>
    <row r="661" spans="1:9" s="3" customFormat="1" ht="12">
      <c r="A661" s="10"/>
      <c r="B661" s="1"/>
      <c r="D661" s="2"/>
      <c r="E661" s="1"/>
      <c r="F661" s="17"/>
      <c r="G661" s="8"/>
      <c r="H661" s="38"/>
      <c r="I661" s="8"/>
    </row>
    <row r="662" spans="1:9" s="3" customFormat="1" ht="12">
      <c r="A662" s="10"/>
      <c r="B662" s="1"/>
      <c r="D662" s="2"/>
      <c r="E662" s="1"/>
      <c r="F662" s="1"/>
      <c r="G662" s="8"/>
      <c r="H662" s="39" t="str">
        <f>ΠΡΟΥΠΟΛΟΓΙΣΜΟΣ!B243</f>
        <v>        ΔΗΜΗΤΡΙΟΣ ΧΑΤΖΗΘΕΟΛΟΓΟΥ</v>
      </c>
      <c r="I662" s="8"/>
    </row>
    <row r="663" spans="1:9" s="3" customFormat="1" ht="12.75">
      <c r="A663" s="10"/>
      <c r="B663" s="1"/>
      <c r="D663" s="5"/>
      <c r="E663" s="1"/>
      <c r="F663" s="112"/>
      <c r="G663" s="8"/>
      <c r="H663" s="39" t="str">
        <f>ΠΡΟΥΠΟΛΟΓΙΣΜΟΣ!B244</f>
        <v>ΠΟΛΙΤΙΚΟΣ ΜΗΧΑΝΙΚΟΣ</v>
      </c>
      <c r="I663" s="8"/>
    </row>
  </sheetData>
  <mergeCells count="92">
    <mergeCell ref="C11:K11"/>
    <mergeCell ref="C21:K21"/>
    <mergeCell ref="C89:K89"/>
    <mergeCell ref="C49:K49"/>
    <mergeCell ref="C69:K69"/>
    <mergeCell ref="C83:K83"/>
    <mergeCell ref="C212:K212"/>
    <mergeCell ref="C421:K421"/>
    <mergeCell ref="C218:K218"/>
    <mergeCell ref="C224:K224"/>
    <mergeCell ref="C287:K287"/>
    <mergeCell ref="C230:K230"/>
    <mergeCell ref="C236:K236"/>
    <mergeCell ref="C242:K242"/>
    <mergeCell ref="C248:K248"/>
    <mergeCell ref="C254:K254"/>
    <mergeCell ref="C198:K198"/>
    <mergeCell ref="C177:K177"/>
    <mergeCell ref="C147:K147"/>
    <mergeCell ref="C160:K160"/>
    <mergeCell ref="C100:K100"/>
    <mergeCell ref="C122:K122"/>
    <mergeCell ref="C136:K136"/>
    <mergeCell ref="C186:K186"/>
    <mergeCell ref="C206:K206"/>
    <mergeCell ref="C30:K30"/>
    <mergeCell ref="C41:K41"/>
    <mergeCell ref="C280:K280"/>
    <mergeCell ref="C274:K274"/>
    <mergeCell ref="C111:K111"/>
    <mergeCell ref="C58:K58"/>
    <mergeCell ref="C64:K64"/>
    <mergeCell ref="C74:K74"/>
    <mergeCell ref="C79:K79"/>
    <mergeCell ref="C260:K260"/>
    <mergeCell ref="C266:K266"/>
    <mergeCell ref="C293:K293"/>
    <mergeCell ref="C451:K451"/>
    <mergeCell ref="C409:K409"/>
    <mergeCell ref="C415:K415"/>
    <mergeCell ref="C300:K300"/>
    <mergeCell ref="C307:K307"/>
    <mergeCell ref="C313:K313"/>
    <mergeCell ref="C320:K320"/>
    <mergeCell ref="C326:K326"/>
    <mergeCell ref="C333:K333"/>
    <mergeCell ref="C340:K340"/>
    <mergeCell ref="C346:K346"/>
    <mergeCell ref="C353:K353"/>
    <mergeCell ref="C359:K359"/>
    <mergeCell ref="C366:K366"/>
    <mergeCell ref="C373:K373"/>
    <mergeCell ref="C379:K379"/>
    <mergeCell ref="C386:K386"/>
    <mergeCell ref="C392:K392"/>
    <mergeCell ref="C399:K399"/>
    <mergeCell ref="C427:K427"/>
    <mergeCell ref="C433:K433"/>
    <mergeCell ref="C439:K439"/>
    <mergeCell ref="C445:K445"/>
    <mergeCell ref="C457:K457"/>
    <mergeCell ref="C463:K463"/>
    <mergeCell ref="C469:K469"/>
    <mergeCell ref="C475:K475"/>
    <mergeCell ref="C481:K481"/>
    <mergeCell ref="C487:K487"/>
    <mergeCell ref="C493:K493"/>
    <mergeCell ref="C499:K499"/>
    <mergeCell ref="C545:K545"/>
    <mergeCell ref="C551:K551"/>
    <mergeCell ref="C557:K557"/>
    <mergeCell ref="C505:K505"/>
    <mergeCell ref="C511:K511"/>
    <mergeCell ref="C517:K517"/>
    <mergeCell ref="C523:K523"/>
    <mergeCell ref="C539:K539"/>
    <mergeCell ref="C533:K533"/>
    <mergeCell ref="C563:K563"/>
    <mergeCell ref="C569:K569"/>
    <mergeCell ref="C575:K575"/>
    <mergeCell ref="C581:K581"/>
    <mergeCell ref="C587:K587"/>
    <mergeCell ref="C593:K593"/>
    <mergeCell ref="C599:K599"/>
    <mergeCell ref="C605:K605"/>
    <mergeCell ref="C635:K635"/>
    <mergeCell ref="C641:K641"/>
    <mergeCell ref="C647:K647"/>
    <mergeCell ref="C611:K611"/>
    <mergeCell ref="C617:K617"/>
    <mergeCell ref="C623:K623"/>
    <mergeCell ref="C629:K629"/>
  </mergeCells>
  <printOptions/>
  <pageMargins left="0.7874015748031497" right="0.3937007874015748" top="0.7874015748031497" bottom="0.5905511811023623" header="0.5118110236220472" footer="0.3937007874015748"/>
  <pageSetup horizontalDpi="300" verticalDpi="300" orientation="portrait" paperSize="9" r:id="rId1"/>
  <headerFooter alignWithMargins="0">
    <oddFooter>&amp;L&amp;8&amp;A&amp;R&amp;8Σελίδα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EGNATIA ODOS 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Sotiris Noussis</dc:creator>
  <cp:keywords/>
  <dc:description/>
  <cp:lastModifiedBy>admin</cp:lastModifiedBy>
  <cp:lastPrinted>2015-06-08T08:06:10Z</cp:lastPrinted>
  <dcterms:created xsi:type="dcterms:W3CDTF">2000-02-08T12:55:23Z</dcterms:created>
  <dcterms:modified xsi:type="dcterms:W3CDTF">2015-06-30T11:24:31Z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1447385439</vt:i4>
  </property>
  <property fmtid="{D5CDD505-2E9C-101B-9397-08002B2CF9AE}" pid="3" name="_EmailSubject">
    <vt:lpwstr/>
  </property>
  <property fmtid="{D5CDD505-2E9C-101B-9397-08002B2CF9AE}" pid="4" name="_AuthorEmail">
    <vt:lpwstr>gtsiknias@egnatia.gr</vt:lpwstr>
  </property>
  <property fmtid="{D5CDD505-2E9C-101B-9397-08002B2CF9AE}" pid="5" name="_AuthorEmailDisplayName">
    <vt:lpwstr>George Tsiknias</vt:lpwstr>
  </property>
  <property fmtid="{D5CDD505-2E9C-101B-9397-08002B2CF9AE}" pid="6" name="_ReviewingToolsShownOnce">
    <vt:lpwstr/>
  </property>
</Properties>
</file>