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315" windowHeight="11640" activeTab="0"/>
  </bookViews>
  <sheets>
    <sheet name="1_ΕΡΓΑ ΙΔΙΟΙ ΠΟΡΟΙ ΚΑΙ ΣΑΤΑ ΠΟΕ" sheetId="1" r:id="rId1"/>
    <sheet name="2_ΕΡΓΑ ΠΕΡΙΦΕΡΕΙΑ" sheetId="2" r:id="rId2"/>
    <sheet name="3_ΕΡΓΑ ΥΠΟΥΡΓΕΙΑ" sheetId="3" r:id="rId3"/>
    <sheet name="4_ΑΝΤΑΠΟΔΟΤΙΚΑ ΑΠΕ" sheetId="4" r:id="rId4"/>
    <sheet name="5_ΑΝΤΑΠΟΔΟΤΙΚΑ ΥΔΡΕΥΣΗΣ" sheetId="5" r:id="rId5"/>
    <sheet name="6_ΜΕΛΕΤΕΣ" sheetId="6" r:id="rId6"/>
    <sheet name="7_ΠΥΡΟΠΡΟΣΤΑΣΙΑ" sheetId="7" r:id="rId7"/>
    <sheet name="8_ΠΑΡΟΧΕΣ ΥΠΗΡΕΣΙΩΝ" sheetId="8" r:id="rId8"/>
    <sheet name="9_ΤΑΜΕΙΟ ΠΑΡΑΚΑΤΑΘΗΚΩΝ ΚΑΙ ΔΑΝΕ" sheetId="9" r:id="rId9"/>
    <sheet name="10_ΠΡΑΣΙΝΟ ΤΑΜΕΙΟ" sheetId="10" r:id="rId10"/>
  </sheets>
  <definedNames>
    <definedName name="_xlnm.Print_Area" localSheetId="0">'1_ΕΡΓΑ ΙΔΙΟΙ ΠΟΡΟΙ ΚΑΙ ΣΑΤΑ ΠΟΕ'!$A$1:$H$196</definedName>
    <definedName name="_xlnm.Print_Area" localSheetId="1">'2_ΕΡΓΑ ΠΕΡΙΦΕΡΕΙΑ'!$A$1:$D$78</definedName>
    <definedName name="_xlnm.Print_Area" localSheetId="2">'3_ΕΡΓΑ ΥΠΟΥΡΓΕΙΑ'!$A$1:$J$35</definedName>
    <definedName name="_xlnm.Print_Area" localSheetId="3">'4_ΑΝΤΑΠΟΔΟΤΙΚΑ ΑΠΕ'!$A$1:$G$77</definedName>
    <definedName name="_xlnm.Print_Area" localSheetId="4">'5_ΑΝΤΑΠΟΔΟΤΙΚΑ ΥΔΡΕΥΣΗΣ'!$A$1:$D$12</definedName>
    <definedName name="_xlnm.Print_Titles" localSheetId="0">'1_ΕΡΓΑ ΙΔΙΟΙ ΠΟΡΟΙ ΚΑΙ ΣΑΤΑ ΠΟΕ'!$1:$3</definedName>
    <definedName name="_xlnm.Print_Titles" localSheetId="1">'2_ΕΡΓΑ ΠΕΡΙΦΕΡΕΙΑ'!$1:$3</definedName>
  </definedNames>
  <calcPr fullCalcOnLoad="1"/>
</workbook>
</file>

<file path=xl/sharedStrings.xml><?xml version="1.0" encoding="utf-8"?>
<sst xmlns="http://schemas.openxmlformats.org/spreadsheetml/2006/main" count="464" uniqueCount="384">
  <si>
    <t>Προμήθεια φωτιστικών σωμάτων παιδικής χαράς, περιορισμένης ενεργειακής κατανάλωσης με όργανα από ανακυκλωμένα υλικά, εκπαιδευτικού χαρακτήρα (Υποέργο 4 της πράξης με τίτλο «Βιοκλιματική αναβάθμιση πρώην Δημαρχείου Αγνάντων και προσθήκη παιδικής χαράς με ανακυκλώμενα υλικά εκπαιδευτικού χαρακτήρα», ΚΩΔΙΚΟΣ ΕΝΑΡΙΘΜΟΥ: 2017ΣΕ27510094, MIS : 5001122)</t>
  </si>
  <si>
    <t>Προμήθεια compact μονάδος επεξεργασίας λυμάτων Ι.Π. 50 ατόμων (Υποέργο 5 της πράξης με τίτλο «Βιοκλιματική αναβάθμιση πρώην Δημαρχείου Αγνάντων και προσθήκη παιδικής χαράς με ανακυκλώμενα υλικά εκπαιδευτικού χαρακτήρα», ΚΩΔΙΚΟΣ ΕΝΑΡΙΘΜΟΥ: 2017ΣΕ27510094, MIS : 5001122)</t>
  </si>
  <si>
    <t>Α/Α</t>
  </si>
  <si>
    <t>ΤΙΤΛΟΣ</t>
  </si>
  <si>
    <t>ΧΡΗΜΑΤΟΔΟΤΗΣΗ</t>
  </si>
  <si>
    <t>ΣΥΝΟΛΟ</t>
  </si>
  <si>
    <t>Β.3. ΔΗΜΟΤΙΚΗ ΕΝΟΤΗΤΑ ΘΕΟΔΩΡΙΑΝΩΝ</t>
  </si>
  <si>
    <t>Β.4. ΔΗΜΟΤΙΚΗ ΕΝΟΤΗΤΑ ΜΕΛΙΣΣΟΥΡΓΩΝ</t>
  </si>
  <si>
    <t>1.1. Τοπική Κοινότητα Αγνάντων</t>
  </si>
  <si>
    <t>1.2. Τοπική Κοινότητα Γραικικού</t>
  </si>
  <si>
    <t>1.3. Τοπική Κοινότητα. Καταρράκτη</t>
  </si>
  <si>
    <t>1.4. Τοπική Κοινότητα Κουκουλίων</t>
  </si>
  <si>
    <t>1.5. Τοπική Κοινότητα Κτιστάδων</t>
  </si>
  <si>
    <t>1.6. Τοπική Κοινότητα Λεπιανών</t>
  </si>
  <si>
    <t>1.7. Τοπική Κοινότητα Μικροσπηλιάς</t>
  </si>
  <si>
    <t>1.8. Τοπική Κοινότητα Ράμιας</t>
  </si>
  <si>
    <t>1.1. Σύνολο</t>
  </si>
  <si>
    <t>1.2. Σύνολο</t>
  </si>
  <si>
    <t>1.3. Σύνολο</t>
  </si>
  <si>
    <t>1.4. Σύνολο</t>
  </si>
  <si>
    <t>1.5. Σύνολο</t>
  </si>
  <si>
    <t>1.6. Σύνολο</t>
  </si>
  <si>
    <t>1.7. Σύνολο</t>
  </si>
  <si>
    <t>1.8. Σύνολο</t>
  </si>
  <si>
    <t>2.1. Σύνολο</t>
  </si>
  <si>
    <t>2.2. Σύνολο</t>
  </si>
  <si>
    <t>2.3. Σύνολο</t>
  </si>
  <si>
    <t>2.4. Σύνολο</t>
  </si>
  <si>
    <t>2.5. Σύνολο</t>
  </si>
  <si>
    <t>2.6. Σύνολο</t>
  </si>
  <si>
    <t>2.7. Σύνολο</t>
  </si>
  <si>
    <t>2.8. Σύνολο</t>
  </si>
  <si>
    <t>2.9. Σύνολο</t>
  </si>
  <si>
    <t>2.10. Σύνολο</t>
  </si>
  <si>
    <t>2.11. Σύνολο</t>
  </si>
  <si>
    <t>2.12. Σύνολο</t>
  </si>
  <si>
    <t>ΣΥΝΟΛΟ ΕΡΓΩΝ</t>
  </si>
  <si>
    <t>Α. ΑΝΤΑΠΟΔΟΤΙΚΑ ΕΡΓΑ ΥΔΡΕΥΣΗΣ</t>
  </si>
  <si>
    <t>ΣΥΝΟΛΟ ΑΝΤΑΠΟΔΟΤΙΚΩΝ ΕΡΓΩΝ ΥΔΡΕΥΣΗΣ</t>
  </si>
  <si>
    <t>ΣΑΤΑ</t>
  </si>
  <si>
    <t>ΙΔΙΟΙ ΠΟΡΟΙ</t>
  </si>
  <si>
    <t>2.1. Τοπική Κοινότητα Αθαμανίου</t>
  </si>
  <si>
    <t>2.2. Τοπική Κοινότητα Ανεμορράχης</t>
  </si>
  <si>
    <t>2.3. Τοπική Κοινότητα Βουργαρελίου</t>
  </si>
  <si>
    <t>2.4. Τοπική Κοινότητα Διστράτου</t>
  </si>
  <si>
    <t>2.6. Τοπική Κοινότητα Κάτω Καλεντίνης</t>
  </si>
  <si>
    <t>2.7. Τοπική Κοινότητα Καψάλων</t>
  </si>
  <si>
    <t>2.8. Τοπική Κοινότητα Κεντρικού</t>
  </si>
  <si>
    <t>2.9. Τοπική Κοινότητα Κυψέλης</t>
  </si>
  <si>
    <t>2.10. Τοπική Κοινότητα Μεσούντας</t>
  </si>
  <si>
    <t>2.11. Τοπική Κοινότητα Παλαιοκατούνου</t>
  </si>
  <si>
    <t>2.12. Τοπική Κοινότητα Τετρακώμου</t>
  </si>
  <si>
    <t>2.5. Τοπική Κοινότητα Κάτω Αθαμανίου</t>
  </si>
  <si>
    <t>Βελτιωτικά έργα υποδομής ΤΚ Παλαιοκατούνου</t>
  </si>
  <si>
    <t>ΣΑΤΑ ΠΟΕ</t>
  </si>
  <si>
    <t>Βελτίωση βατότητας οδών ΔΕ Μελισσουργών</t>
  </si>
  <si>
    <t>Βελτίωση βατότητας οδών ΔΕ Θεοδωριάνων</t>
  </si>
  <si>
    <t>Βελτίωση βατότητας οδών ΤΚ Κάτω Αθαμανίου</t>
  </si>
  <si>
    <t>Βελτιωτικά έργα υποδομής ΤΚ Κυψέλης</t>
  </si>
  <si>
    <t>Βελτίωση βατότητας οδών ΤΚ Διστράτου</t>
  </si>
  <si>
    <t>Βελτιωτικά έργα υποδομής στην ΤΚ Λεπιανών</t>
  </si>
  <si>
    <t>Βελτιωτικά έργα υποδομής ΤΚ Κεντρικού</t>
  </si>
  <si>
    <t>Βελτίωση βατότητας οδών ΤΚ Τετρακώμου</t>
  </si>
  <si>
    <t>Βελτίωση βατότητας οδών ΤΚ Κάτω Καλεντίνης</t>
  </si>
  <si>
    <t>Βελτίωση βατότητας οδών ΤΚ Γραικικού</t>
  </si>
  <si>
    <t>Βελτίωση βατότητας οδών ΤΚ Αθαμανίου</t>
  </si>
  <si>
    <t>Βελτιωτικά έργα υποδομής ΤΚ Ράμιας</t>
  </si>
  <si>
    <t>Βελτιωτικά έργα υποδομής ΤΚ Ανεμορράχης</t>
  </si>
  <si>
    <t>Βελτιωτικά έργα υποδομής ΤΚ Μεσούντας</t>
  </si>
  <si>
    <t>Βελτιωτικά έργα υποδομής ΤΚ Καψάλων</t>
  </si>
  <si>
    <t>Βελτιωτικά έργα υποδομής ΤΚ Καταρράκτη</t>
  </si>
  <si>
    <t>Βελτιωτικά έργα υποδομής στην ΤΚ Βουργαρελίου</t>
  </si>
  <si>
    <t>Βελτιωτικά έργα υποδομής στην ΤΚ Αγνάντων</t>
  </si>
  <si>
    <t>Βελτιωτικά έργα υποδομής ΤΚ Κουκουλίων</t>
  </si>
  <si>
    <t>Καθαρισμοί δρόμων και κοιμόχρηστων χώρων ΔΕ Αγνάντων</t>
  </si>
  <si>
    <t>Καθαρισμοί δρόμων και κοιμόχρηστων χώρων ΔΕ Αθαμανίας</t>
  </si>
  <si>
    <t>Καθαρισμοί δρόμων και κοιμόχρηστων χώρων ΔΕ Θεοδωριάνων</t>
  </si>
  <si>
    <t>Καθαρισμοί δρόμων και κοιμόχρηστων χώρων ΔΕ Μελισσουργών</t>
  </si>
  <si>
    <t>Έργα οικιστικής αναβάθμισης Δήμου Κεντρικών Τζουμέρκων</t>
  </si>
  <si>
    <t>1. ΕΡΓΑ ΧΡΗΜΑΤΟΔΟΤΟΥΜΕΝΑ ΑΠO ΙΔΙΟΥΣ ΠΟΡΟΥΣ ΚΑΙ ΣΑΤΑ</t>
  </si>
  <si>
    <t>ΠΕΡΙΦΕΡΕΙΑ ΗΠΕΙΡΟΥ</t>
  </si>
  <si>
    <t>Α. ΔΗΜΟΤΙΚΕΣ ΕΝΟΤΗΤΕΣ ΕΡΓΑ ΣΕ ΕΞΕΛΙΞΗ</t>
  </si>
  <si>
    <t>Α.1. ΔΗΜΟΤΙΚΗ ΕΝΟΤΗΤΑ ΑΘΑΜΑΝΙΑΣ</t>
  </si>
  <si>
    <t>Α.1 ΣΥΝΟΛΟ ΕΡΓΩΝ ΣΕ ΕΞΕΛΙΞΗ ΤΗΣ ΔΗΜΟΤΙΚΗΣ ΕΝΟΤΗΤΑΣ ΑΘΑΜΑΝΙΑΣ</t>
  </si>
  <si>
    <t>Α.2. ΔΗΜΟΤΙΚΗ ΕΝΟΤΗΤΑ ΑΓΝΑΝΤΩΝ</t>
  </si>
  <si>
    <t>Α.2. ΣΥΝΟΛΟ ΕΡΓΩΝ ΣΕ ΕΞΕΛΙΞΗ ΤΗΣ ΔΗΜΟΤΙΚΗΣ ΕΝΟΤΗΤΑΣ ΑΓΝΑΝΤΩΝ</t>
  </si>
  <si>
    <t>Α.3. ΔΗΜΟΤΙΚΗ ΕΝΟΤΗΤΑ ΘΕΟΔΩΡΙΑΝΩΝ</t>
  </si>
  <si>
    <t>Α.4. ΔΗΜΟΤΙΚΗ ΕΝΟΤΗΤΑ ΜΕΛΙΣΣΟΥΡΓΩΝ</t>
  </si>
  <si>
    <t>Α.4. ΣΥΝΟΛΟ ΕΡΓΩΝ ΣΕ ΕΞΕΛΙΞΗ ΤΗΣ ΔΗΜΟΤΙΚΗΣ ΕΝΟΤΗΤΑΣ ΜΕΛΙΣΣΟΥΡΓΩΝ</t>
  </si>
  <si>
    <t xml:space="preserve">Α. ΣΥΝΟΛΟ ΔΗΜΟΤΙΚΩΝ ΕΝΟΤΗΤΩΝ </t>
  </si>
  <si>
    <t>Εργασίες αντιπληµµυρικής προστασίας στον χείµαρρο Κοφρύτο της ΤΚ Καψάλων ∆ήµου Κεντρικών Τζουµέρκων (Κατασκευή συρµατόπλεκτων κιβωτίων για αντιστήριξη δρόµου)</t>
  </si>
  <si>
    <t>Άμεση αποκατάσταση δικτύου ύδρευσης λόγω πλημμυρικών φαινομένων στην ΤΚ Βουργαρελίου του Δήμου Κεντρικών Τζουμέρκων (Περ. Ηπείρου)</t>
  </si>
  <si>
    <t>Βελτίωση βατότητας και αποκατάσταση καλντεριμιού περιμετρικά της κεντρικής πλατείας της ΤΚ Κυψέλης του Δήμου Κεντρικών Τζουμέρκων Ν. Άρτας</t>
  </si>
  <si>
    <t>Βελτίωση βατότητας οικισμού Μηλέας ΤΚ Καταρράκτη</t>
  </si>
  <si>
    <t>Κατασκευή τοιχίων αντιστήριξης για πλημμυρικά φαινόμενα στην ΤΚ Βουργαρελίου στη θέση Παπούλια (Περ. Ηπείρου)</t>
  </si>
  <si>
    <t>Κατασκευή συρματόπλεκτων κιβωτίων ανάντη Γέφυρας Σγάρας Τ.Κ. Καταρράκτη (προστασία οικίας Αγγέλη)</t>
  </si>
  <si>
    <t>Βελτίωση βατότητας οδού προς οικισμό "Καρούλες"</t>
  </si>
  <si>
    <t>Βελτίωση βατότητας εσωτερικού οδικού δικτύου Δ.Ε. Αγνάντων</t>
  </si>
  <si>
    <t>Κατασκευή κιβωτοειδούς οχετού στο ρέμα Γκοφρίτο στην ΤΚ Αθαμανίου</t>
  </si>
  <si>
    <t>Έργα αποκατάστασης υποδομών ΔΕ Μελισσουργών</t>
  </si>
  <si>
    <t>Βελτίωση βατότητας αγροτικής οδού από οικ. Παλαιοχωρίου διαμέσω Γκούρας προς οικισμό Παναγιάς Καψάλων</t>
  </si>
  <si>
    <t>Βελτίωση πρόσβασης στον οικισμό Μηλιανά και Φάγγος ΤΚ Κάτω Καλεντίνης</t>
  </si>
  <si>
    <t>Βελτίωση βατότητας προς θέση Ξηρού και Γιαννιτσι στην ΤΚ Παλαιοκατούνου (Περ. Ηπ.)</t>
  </si>
  <si>
    <t>Κατασκευή τοιχίων αντιστήριξης στον οικισμό Ομαλής στη θέση Δρακότρυπα της ΤΚ Βουργαρελίου</t>
  </si>
  <si>
    <t>Αντιπλημμυρική προστασία οδών Τ.Κ. Καψάλων</t>
  </si>
  <si>
    <t>Περιτοίχιση νεκροταφείου Αβαρίτσας ΤΚ Παλαικατούνου</t>
  </si>
  <si>
    <t>Αποκατάσταση βλαβών από πλημμυρικά φαινόμενα στο νεκροταφείο Κυψέλης της ΤΚ Κυψέλης ( Περιφέρεια Ηπείρου )</t>
  </si>
  <si>
    <t>Κατασκευή υδρομάστευσης και αγωγού ύδρευσης στον οικισμό  Καταρράκτη ΤΚ Καταρράκτη Άρτας (Περ. Ηπείρου)</t>
  </si>
  <si>
    <t>Συντήρηση-αποκατάσταση φθορών κτιρικού συγκροτήματος συγκροτήματος ΚΕΓΕ Αγνάντων. ( ΠΕΡ. Ηπείρου)</t>
  </si>
  <si>
    <t>Αποκατάσταση βατότητας οδών στον οικισμό Άρτισσες  Τ.Κ. Αγνάντων</t>
  </si>
  <si>
    <t>Κατασκευή τοιχίου αντιστήριξης στον οικισμό Κορακάδα Τ.Κ. Αθαμανίου προς αποφυγή κατολισθήσεων και καταπτώσεων από τα έντονα καιρικά φαινόμενα</t>
  </si>
  <si>
    <t>Αποκατάσταση ζημιών οδού στη θέση Ψάρια στον οικισμό Σκαρπάρι Τ.Κ. Θεοδωριάνων</t>
  </si>
  <si>
    <t>Άμεση κατασκευή τοιχίου αντιστήριξης πλατείας της Τ.Κ. Λεπιανών</t>
  </si>
  <si>
    <t>Επισκευή - αποκατάσταση πρώην σχολικού κτιρίου Τ.Κ. Καταρράκτη Δήμου Κεντρικών Τζουμέρκων</t>
  </si>
  <si>
    <t>Αποκατάσταση καθίζησης Πολιτιστικού Κέντρου και ανάπλασης κεντρικής πλατείας οικισμού Ρωμανού της Τ.Κ. Γραικικού</t>
  </si>
  <si>
    <t>Αντικατάσταση στέγης πρώην Δημοτικού Σχολείου ΤΚ Κτιστάδων ΔΕ Αγνάντων</t>
  </si>
  <si>
    <t>Διευθέτηση κοίτης ποταμού Αχελώου στη θέση Καρυά Τετρακώμου (Περ.Ηπείρου)</t>
  </si>
  <si>
    <t>ΥΠΕΣ</t>
  </si>
  <si>
    <t>ΠΔΕ</t>
  </si>
  <si>
    <t>ΥΠΕΚΑ</t>
  </si>
  <si>
    <t>ΥΠΑΑ</t>
  </si>
  <si>
    <t>ΥΠΠΑ</t>
  </si>
  <si>
    <t>ΦΙΛΟΔΗΜΟΣ</t>
  </si>
  <si>
    <t>2. ΕΡΓΑ ΧΡΗΜΑΤΟΔΟΤΟΥΜΕΝΑ ΑΠO ΠΕΡΙΦΕΡΕΙΑ ΗΠΕΙΡΟΥ</t>
  </si>
  <si>
    <t>Εργασίες αποκατάστασης υποδομών Δήμου Κεντρικών Τζουμέρκων από καταστροφικές δράσεις πλημμυρών το 1ο  δεκαπενθήμερο του Ιανουαρίου 2017</t>
  </si>
  <si>
    <t>Αντιπληµµυρική προστασία ΤΚ Γραικικού και ΤΚ
Καταρράκτη</t>
  </si>
  <si>
    <t>Εξοπλισμός παιδικής χαράς κεντρικής πλατείας Κουκουλίων</t>
  </si>
  <si>
    <t>ΔΠ</t>
  </si>
  <si>
    <t>Εξειδικευμένες εργασίες άμεσης ενίσχυσης και αποκατάστασης της φέρουσας ικανότητας των λιθόκτιστων τοίχων αντιστήριξης της κεντρικής Πλατείας Βουργαρελίου</t>
  </si>
  <si>
    <t>Ολοκλήρωση δικτύου ύδρευσης ΤΚ Βουργαρελίου (ΣΑΤΑ ΠΟΕ)</t>
  </si>
  <si>
    <t>Άμεση κατασκευή τεχνικού απορροής ομβρίων για την προστασία κατοικίας από πλημμυρικά φαινόμενα της ΤΚ Καψάλων (ΣΑΤΑ ΠΟΕ)</t>
  </si>
  <si>
    <t>Αντικατάσταση εσωτερικού δικτύου ύδρευσης ΤΚ Κυψέλης (ΣΑΤΑ ΠΟΕ)</t>
  </si>
  <si>
    <t>Βελτιωτικά έργα υποδομής στην ΤΚ Κυψέλης (ΣΑΤΑ ΠΟΕ)</t>
  </si>
  <si>
    <t>Βελτίωση βατότητας οδών ΤΚ Κεντρικού (ΣΑΤΑ ΠΟΕ)</t>
  </si>
  <si>
    <t>Βελτιωτικά έργα υποδομής στην ΤΚ Βουργαρελίου (ΣΑΤΑ ΠΟΕ)</t>
  </si>
  <si>
    <t>Βελτίωση βατότητας οδών ΤΚ Μεσούντας (ΣΑΤΑ ΠΟΕ)</t>
  </si>
  <si>
    <t>Βελτιωτικά έργα υποδομής στην Τ.Κ. Διστράτου (ΣΑΤΑ ΠΟΕ)</t>
  </si>
  <si>
    <t>Κατασκευή κιβωτοειδούς οχετού στον οικισμό Νευρόπολις ΤΚ Τετρακώμου (ΣΑΤΑ ΠΟΕ)</t>
  </si>
  <si>
    <t>Εργασίες ελαιοχρωματισμών στο Δημοτικό Κτήριο Κυψέλης ΤΚ Κυψέλης (Έκθεση Μπαλάφα) (ΔΠ)</t>
  </si>
  <si>
    <t>Βελτιωτικά έργα υποδομής στην Τ.Κ.  Καταρράκτη (ΣΑΤΑ ΠΟΕ)</t>
  </si>
  <si>
    <t>Βελτιωτικά έργα υποδομής στην Τ.Κ. Αγνάντων (ΣΑΤΑ ΠΟΕ)</t>
  </si>
  <si>
    <t>Αμεση κατασκευή τοιχίου αντιστήριξης λόγω πλημμυρικών φαινομένων στον οικισμό Γουριανά της ΤΚ Γραικικού (ΣΑΤΑ ΠΟΕ)</t>
  </si>
  <si>
    <t>Βελτιωτικά έργα υποδομής στην Τ.Κ.  Γραικικού και κιγκλιδώματα πλατείας Οικισμού Άνω Γραικικού (ΣΑΤΑ ΠΟΕ)</t>
  </si>
  <si>
    <t xml:space="preserve">Βελτίωση βατότητας οδών Δ.Ε Μελισσουργών και εργασίες αναβάθμισης ανακατασκευής τοιχίων αντιστήριξης κεντρικής πλατείας Μελισσουργών (ΣΑΤΑ ΠΟΕ ) </t>
  </si>
  <si>
    <t>Βελτιωτικά έργα υποδομής στην Τ.Κ. Μελισσουργών (ΣΑΤΑ ΠΟΕ)</t>
  </si>
  <si>
    <t>ΑΠΕ</t>
  </si>
  <si>
    <t>Βελτίωση βατότητας οδού προς Καταρράκτες Θεοδωριάνων</t>
  </si>
  <si>
    <t>Α. ΣΥΝΟΛΟ ΕΡΓΩΝ ΑΝΤΑΠΟΔΟΤΙΚΩΝ ΑΠΕ ΔΕ ΘΕΟΔΩΡΙΑΝΩΝ</t>
  </si>
  <si>
    <t>Γ. ΥΠΟΛΟΙΠΟ ΣΥΝΟΛΟ</t>
  </si>
  <si>
    <t xml:space="preserve">ΑΝΤΑΠΟΔΟΤΙΚΑ </t>
  </si>
  <si>
    <t>6. ΜΕΛΕΤΕΣ</t>
  </si>
  <si>
    <t>ΣΥΝΟΛΟ ΜΕΛΕΤΩΝ</t>
  </si>
  <si>
    <t>Βελτιωτικά έργα δημοτικού γηπέδου ποδοσφαίρου στην ΤΚ Βουργαρελίου του Δήμου Κεντρικών Τζουμέρκων</t>
  </si>
  <si>
    <t>Βελτίωση – αναβάθμιση εσωτερικών δικτύων ύδρευσης πρώην Δήμου Αγνάντων</t>
  </si>
  <si>
    <t>ΕΤΑΝΑΜ</t>
  </si>
  <si>
    <t>Προμήθεια μηχανημάτων έργου/συνοδευτικού εξοπλισμού ΦΙΛΟΔΗΜΟΣ ΙΙ</t>
  </si>
  <si>
    <t>Προμήθεια - τοποθέτηση εξοπλισμού για την αναβάθμιση παιδικών χαρών ΦΙΛΟΔΗΜΟΣ ΙΙ</t>
  </si>
  <si>
    <t>7. ΠΥΡΟΠΡΟΣΤΑΣΙΑ</t>
  </si>
  <si>
    <t>ΠΥΡΟΠΡΟΣΤΑΣΙΑ</t>
  </si>
  <si>
    <t xml:space="preserve">ΣΥΝΟΛΟ </t>
  </si>
  <si>
    <t>Ανάπλαση κεντρικής πλατείας Κουκουλίων (Πρόγραμμα Αγροτικής Ανάπτυξης  Π.Α.Α 2007-2013)</t>
  </si>
  <si>
    <t>Κατασκευή κιβωτοειδούς οχετού στο Κάτω Γραικικό (Περιφ. Ηπείρου )</t>
  </si>
  <si>
    <t>Επισκευή συντήρηση και ανάδειξη πρώην Δημοτικού Σχολείου ΟΙΚΙΣΜΟΎ Παλαιοχωρίου ΤΚ Αγνάντων (Περιφέρεια Ηπείρου)</t>
  </si>
  <si>
    <t>1.4. Τοπική Κοινότητα Κτιστάδων</t>
  </si>
  <si>
    <t>1.5. Τοπική Κοινότητα Λεπιανών</t>
  </si>
  <si>
    <t>2.2. Τοπική Κοινότητα Τετρακώμου</t>
  </si>
  <si>
    <t>Έργα χρηματοδοτούμεναα από το πρόγραμμα ΦΙΛΟΔΗΜΟΣ ΙΙ (Α΄Δόση)</t>
  </si>
  <si>
    <t>Α.3. ΔΗΜΟΤΙΚΗ ΕΝΟΤΗΤΑ ΜΕΛΙΣΣΟΥΡΓΩΝ</t>
  </si>
  <si>
    <t>Α.3. ΣΥΝΟΛΟ ΕΡΓΩΝ ΣΕ ΕΞΕΛΙΞΗ ΤΗΣ ΔΗΜΟΤΙΚΗΣ ΕΝΟΤΗΤΑΣ ΜΕΛΙΣΣΟΥΡΓΩΝ</t>
  </si>
  <si>
    <t>Α. ΣΥΝΟΛΟ ΕΡΓΩΝ ΣΕ ΕΞΕΛΙΞΗ</t>
  </si>
  <si>
    <t>Β. ΝΕΑ ΕΡΓΑ</t>
  </si>
  <si>
    <t>Β.1. ΔΗΜΟΤΙΚΗ ΕΝΟΤΗΤΑ ΑΓΝΑΝΤΩΝ</t>
  </si>
  <si>
    <t>Β.1. ΣΥΝΟΛΟ ΔΗΜΟΤΙΚΗΣ ΕΝΟΤΗΤΑΣ ΑΓΝΑΝΤΩΝ</t>
  </si>
  <si>
    <t>Β.2. ΔΗΜΟΤΙΚΗ ΕΝΟΤΗΤΑ ΑΘΑΜΑΝΙΑΣ</t>
  </si>
  <si>
    <t>Β.2. ΣΥΝΟΛΟ ΔΗΜΟΤΙΚΗΣ ΕΝΟΤΗΤΑΣ ΑΘΑΜΑΝΙΑΣ</t>
  </si>
  <si>
    <t>Β.3. ΣΥΝΟΛΟ ΔΗΜΟΤΙΚΗΣ ΕΝΟΤΗΤΑΣ ΘΕΟΔΩΡΙΑΝΩΝ</t>
  </si>
  <si>
    <t>Β.4. ΣΥΝΟΛΟ ΔΗΜΟΤΙΚΗΣ ΕΝΟΤΗΤΑΣ ΜΕΛΙΣΣΟΥΡΓΩΝ</t>
  </si>
  <si>
    <t>Β.5. ΓΕΝΙΚΑ ΕΡΓΑ</t>
  </si>
  <si>
    <t xml:space="preserve">Β.5.1.Έργα οικιστικής αναβάθμισης </t>
  </si>
  <si>
    <t>Β.5.2. Εργασίες αποκατάστασης περιοχών</t>
  </si>
  <si>
    <t>Β.5.1. Σύνολο</t>
  </si>
  <si>
    <t>Β.5.2. Σύνολο</t>
  </si>
  <si>
    <t>Β.5. ΣΥΝΟΛΟ ΓΕΝΙΚΩΝ ΕΡΓΩΝ</t>
  </si>
  <si>
    <t>Β. ΣΥΝΟΛΟ ΝΕΩΝ ΕΡΓΩΝ</t>
  </si>
  <si>
    <t>Συντήρηση νεκροταφείων ΤΚ Καταρράκτη</t>
  </si>
  <si>
    <t>ΣΥΝΟΛΟ ΕΡΓΩΝ ΑΠΟ  ΑΠΟ ΕΙΔΙΚΟ ΤΕΛΟΣ ΑΝΑΝΕΣΙΜΩΝ ΠΗΓΩΝ ΕΝΕΡΓΕΙΑΣ</t>
  </si>
  <si>
    <t>ΑΝΤΑΠΟΔΟΤΙΚΑ</t>
  </si>
  <si>
    <t>Α. ΔΕ ΘΕΟΔΩΡΙΑΝΩΝ</t>
  </si>
  <si>
    <t>Β. ΤΚ ΚΑΤΑΡΡΑΚΤΗ</t>
  </si>
  <si>
    <t>B. ΣΥΝΟΛΟ ΕΡΓΩΝ ΑΝΤΑΠΟΔΟΤΙΚΩΝ ΑΠΕ TK ΚΑΤΑΡΡΑΚΤΗ</t>
  </si>
  <si>
    <t>Γ. ΔΗΜΟΣ ΚΕΝΤΡΙΚΩΝ ΤΖΟΥΜΕΡΚΩΝ 20% + ΤΚ ΑΓΝΑΝΤΩΝ + ΤΚ ΚΟΥΚΟΥΛΙΩΝ</t>
  </si>
  <si>
    <t xml:space="preserve">Κατανομή ειδικού τέλους από τα μικρά υδροηλεκτρικά έργα </t>
  </si>
  <si>
    <t>Εισήγηση - επεξήγηση δημιουργίας του Πίνακα 4: Έργα χρηματοδοτούμενα από την κατανομή του ειδικού τέλους ΑΠΕ</t>
  </si>
  <si>
    <t>ΠΙΝΑΚΑΣ 1: ΑΝΑΛΟΓΟΥΝ ΤΕΛΟΣ ΑΠΟ ΤΑ ΜΙΚΡΑ ΥΔΡΟΗΛΕΚΤΡΙΚΑ ΕΡΓΑ ΑΝΑ ΤΟΠΙΚΗ ΚΟΙΝΟΤΗΤΑ</t>
  </si>
  <si>
    <t>ΘΕΣΗ ΜΥΗΕ</t>
  </si>
  <si>
    <t>ΜΕΣΗ ΕΤΗΣΙΑ ΠΑΡΑΓΩΓΗ  (Μwh)</t>
  </si>
  <si>
    <t>ΜΕΣΟ ΕΤΗΣΙΟ ΤΕΛΟΣ</t>
  </si>
  <si>
    <t>(€)</t>
  </si>
  <si>
    <t>ΠΟΣΟΣΤΟ ΩΦΕΛΟΥΜΕΝΗΣ ΚΟΙΝΟΤΗΤΑΣ</t>
  </si>
  <si>
    <t>(%)</t>
  </si>
  <si>
    <t xml:space="preserve">ΑΝΑΛΟΓΟΥΝ ΤΕΛΟΣ 80% </t>
  </si>
  <si>
    <t>ΑΝΑΛΟΓΟΥΝ ΤΕΛΟΣ 20%</t>
  </si>
  <si>
    <t>Γκούρα Θεοδωριάνων</t>
  </si>
  <si>
    <t>ΘΕΟΔΩΡΙΑΝΩΝ 100%</t>
  </si>
  <si>
    <t>Σγάρα Καταρράκτη</t>
  </si>
  <si>
    <t>ΚΑΤΑΡΡΑΚΤΗ 100%</t>
  </si>
  <si>
    <t>Φράστα Αγνάντων</t>
  </si>
  <si>
    <t>ΚΑΤΑΡΡΑΚΤΗ 58%</t>
  </si>
  <si>
    <t>Κρυοπηγή Καταρράκτη</t>
  </si>
  <si>
    <t>Αγ. Αικατερίνη Καταρράκτη</t>
  </si>
  <si>
    <t>Σύνολο</t>
  </si>
  <si>
    <t>Στήλη 4: Τα ποσοστά προκύπτουν ανάλογα με το μήκος τμήματος του αγωγού που είναι εγκατεστημένος στην περιοχή της κάθε τοπικής κοινότητας (Ν. 3468/27-06-2006 άρθρο 25 § 2)</t>
  </si>
  <si>
    <t>ΑΓΝΑΝΤΩΝ 15%</t>
  </si>
  <si>
    <t>ΚΟΥΚΚΟΥΛΙΩΝ 27%</t>
  </si>
  <si>
    <t>Στήλη 3: Μέσο ετήσιο τέλος = Μέση παραγωγή x 87,85€/Kwh x 1,70%. Με την αναπροσαρμογή των τιμολογίων του άρθρου 5 του Ν.3851/2010/ΦΕΚ.Α’85, η ηλεκτρική ενέργεια που παράγεται από Παραγωγό ή Αυτοπαραγωγό μέσω σταθμού χρήσης ΑΠΕ -  εκτός Φωτοβολταϊκών - ή μέσω ΣΗΘΥΑ ή από υβριδικό σταθμό και απορροφάται από το Σύστημα ή το Δίκτυο, τιμολογείται σε ευρώ ανά μεγαβατώρα (€/MWh). Για την υδραυλική ενέργεια που αξιοποιείται από μΥΗΣ με εγκατεστημένη ισχύ ≤ 15 MWe, η τιμή ενέργειας είναι 87,85€/Kwh</t>
  </si>
  <si>
    <t xml:space="preserve">Συμπερασματικά, κατά την σύνταξη του προϋπολογισμού του Δήμου Κεντρικών Τζουμέρκων πρέπει να εγγράφονται «περιβαλλοντικές δράσεις, έργα τοπικής ανάπτυξης και κοινωνικής υποστήριξης» προϋπολογισμού περίπου όπως στον παρακάτω πίνακα:  </t>
  </si>
  <si>
    <t>ΠΙΝΑΚΑΣ 2: ΣΥΝΟΛΙΚΟΣ ΠΡΟΫΠΟΛΟΓΙΣΜΟΣ ΔΡΑΣΕΩΝ ΑΝΑ ΤΟΠΙΚΗ ΚΟΙΝΟΤΗΤΑ</t>
  </si>
  <si>
    <t>ΤΟΠΙΚΗ ΚΟΙΝΟΤΗΤΑ</t>
  </si>
  <si>
    <t>ΠΡΟΥΠΟΛΟΓΙΣΜΟΣ ΔΡΑΣΕΩΝ ΣΕ €</t>
  </si>
  <si>
    <t>ΤΚ ΘΕΟΔΩΡΙΑΝΩΝ</t>
  </si>
  <si>
    <t>ΤΚ ΚΑΤΑΡΡΑΚΤΗ</t>
  </si>
  <si>
    <t>ΤΚ ΑΓΝΑΝΤΩΝ</t>
  </si>
  <si>
    <t>ΤΚ ΚΟΥΚΚΟΥΛΙΩΝ</t>
  </si>
  <si>
    <t>ΛΟΙΠΕΣ ΤΟΠΙΚΕΣ ΚΟΙΝΟΤΗΤΕΣ</t>
  </si>
  <si>
    <t>*Νομοθεσία</t>
  </si>
  <si>
    <t>Ποιο αναλυτικά, η νομοθεσία αναφέρει τα εξής:</t>
  </si>
  <si>
    <t>1. Άρθρο 25, §3 του Ν. 3468/2006 ΦΕΚ 129Α/27-06-2006</t>
  </si>
  <si>
    <t>«Τα ποσά που αντιστοιχούν στο ειδικό τέλος εγγράφονται σε χωριστό κωδικό του προϋπολογισμού  εσόδων του οικείου Ο.Τ.Α. πρώτου βαθμού («Έσοδα από σταθμούς παραγωγής ηλεκτρικής ενέργειας Ανανεώσιμων Πηγών Ενέργειας») και διατίθενται υποχρεωτικά και αποκλειστικά, σε ποσοστό 80%, για την εκτέλεση έργων τοπικής ανάπτυξης, σε περιοχές εντός των ορίων του δημοτικού ή κοινοτικού διαμερίσματος όπου είναι εγκατεστημένος ο σταθμός ή διέρχεται η γραμμή σύνδεσης και, σε ποσοστό 20%, στην υπόλοιπη περιφέρεια του οικείου Ο.Τ.Α. πρώτου βαθμού. Κατά την εκτέλεση και λειτουργία των έργων αυτών, με μέριμνα του οικείου Ο.Τ.Α. που εκτελεί τα έργα, αναρτάται ειδική σήμανση όπου αναγράφεται η προέλευση των σχετικών πόρων. Οι οικείοι Ο.Τ.Α. υποχρεούνται να υποβάλλουν στον Υπουργό Ανάπτυξης και τον Γενικό Γραμματέα της οικείας Περιφέρειας, εντός του πρώτου τριμήνου κάθε επόμενου έτους, έκθεση με τον απολογισμό της αξιοποίησης των εσόδων που προέρχονται από το ειδικό τέλος»</t>
  </si>
  <si>
    <t xml:space="preserve">2. Άρθρο 25, §6 του Ν. 3468/2006 ΦΕΚ 129Α/27-06-2006 </t>
  </si>
  <si>
    <t>«Ο Γενικός Γραμματέας της οικείας Περιφέρειας ασκεί έλεγχο νομιμότητας για την αξιοποίηση, από τους δικαιούχους Ο.Τ.Α., των ποσών που προέρχονται από το ειδικό τέλος, σύμφωνα με τις διατάξεις του άρθρου αυτού και υποβάλλει στον Υπουργό Ανάπτυξης σχετική έκθεση, στο τέλος κάθε έτους.»</t>
  </si>
  <si>
    <t>3. Άρθρο 7, §4 του Ν. 3851/2010 ΦΕΚ 85Α/04-06-2010</t>
  </si>
  <si>
    <t>«Η παρ. Α.3 του άρθρου 25 του ν. 3468/2006, όπως ισχύει, αναριθμείται ως παρ. A.4 και στο πρώτο εδάφιο αυτής οι λέξεις «έργων τοπικής ανάπτυξης» αντικαθίστανται από τις λέξεις «περιβαλλοντικών δράσεων, έργων τοπικής ανάπτυξης και κοινωνικής υποστήριξης»».</t>
  </si>
  <si>
    <t>Αρχαιολογικές έρευνες και εργασίες για το έργο: Βελτίωση αναβάθμιση εσωτερικών δικτύων ύδρευσης πρώην Δήμου Αγνάντων - Τοπικό Πρόγραμμα LEADER (ΠΑΑ 2014-2020)</t>
  </si>
  <si>
    <t>Ο Δήμος Κεντρικών Τζουμέρκων εισπράττει από τον Λειτουργό Αγοράς Ηλεκτρικής Ενέργειας (ΛΑΓΗΕ ΑΕ) ειδικό τέλος 1,70% επί της προ ΦΠΑ, τιμής πώλησης ηλεκτρικής ενέργειας από τα μικρά υδροηλεκτρικά έργα. Το ειδικό αυτό τέλος για τον Δήμο είναι κατά μέσο όρο ετησίως 48.537,12€. Σύμφωνα με την νομοθεσία*, τα ποσά αυτά πρέπει να διατίθενται κατά 80% στις Τοπικές Κοινότητες, όπου είναι εγκατεστημένα τα υδροηλεκτρικά έργα, για «περιβαλλοντικές δράσεις, έργα τοπικής ανάπτυξης και κοινωνικής υποστήριξης» και το υπόλοιπο 20% πρέπει να κατανέμεται στις υπόλοιπες Τοπικές Κοινότητες του Δήμου</t>
  </si>
  <si>
    <t>4.1 ΕΡΓΑ ΧΡΗΜΑΤΟΔΟΤΟΥΜΕΝΑ ΑΠΟ ΕΙΔΙΚΟ ΤΕΛΟΣ ΑΝΑΝΕΣΙΜΩΝ ΠΗΓΩΝ ΕΝΕΡΓΕΙΑΣ (ΣΥΜΒΑΣΙΟΠΟΙΗΜΕΝΑ 2020)</t>
  </si>
  <si>
    <t>4.2 ΕΡΓΑ ΧΡΗΜΑΤΟΔΟΤΟΥΜΕΝΑ ΑΠΟ ΕΙΔΙΚΟ ΤΕΛΟΣ ΑΝΑΝΕΣΙΜΩΝ ΠΗΓΩΝ ΕΝΕΡΓΕΙΑΣ</t>
  </si>
  <si>
    <t>Αποκατάσταση βλαβών δικτύου ύδρευσης των Δ.Ε. Αγνάντων – Δ.Ε. Μελισσουργών (Σύμβαση 2020)</t>
  </si>
  <si>
    <t>Αποκατάσταση βλαβών δικτύου ύδρευσης των Δ.Ε. Αθαμανίας – Δ.Ε. Θεοδωριάνων (Σύμβαση 2020)</t>
  </si>
  <si>
    <t>Αποκατάσταση βλαβών δικτύου ύδρευσης των Δ.Ε. Αγνάντων – Δ.Ε. Μελισσουργών  (Σύμβαση 2021)</t>
  </si>
  <si>
    <t>Αποκατάσταση βλαβών δικτύου ύδρευσης των Δ.Ε. Αθαμανίας – Δ.Ε. Θεοδωριάνων (Σύμβαση 2021)</t>
  </si>
  <si>
    <t>Επέκταση - αντικατάσταση δικτύων ύδρευσης Δήμου Κεντρικών Τζουμέρκων</t>
  </si>
  <si>
    <t>Άντληση γεωτρήσεων Ράμιας και Κάτω Αθαμανίου</t>
  </si>
  <si>
    <t xml:space="preserve">5. ΕΡΓΑ ΥΔΡΕΥΣΗΣ </t>
  </si>
  <si>
    <t>8. ΠΑΡΟΧΕΣ ΥΠΗΡΕΣΙΩΝ</t>
  </si>
  <si>
    <t>Σύνταξη και προετοιμασία φακέλου υποβολής αίτησης χρηματοδότησης Δήμου Κεντρικών Τζουμέρκων  στα πλαίσια της πρόσκλησης ΑΤ01 με τίτλο: «Υποδομές ύδρευσης» του Προγράμματος «ΑΝΤΩΝΗΣ ΤΡΙΤΣΗΣ»</t>
  </si>
  <si>
    <t>Σύνταξη και προετοιμασία φακέλου υποβολής αίτησης χρηματοδότησης Δήμου Κεντρικών Τζουμέρκων στα πλαίσια της πρόσκλησης ΑΤ05 με τίτλο: ‘’Ανάπτυξη της υπαίθρου - Αγροτική Οδοποιία’’ του Προγράμματος  « ΑΝΤΩΝΗΣ ΤΡΙΤΣΗΣ»</t>
  </si>
  <si>
    <t>Σύνταξη και προετοιμασία φακέλου υποβολής αίτησης χρηματοδότησης Δήμου Κεντρικών Τζουμέρκων  στα πλαίσια της πρόσκλησης ΑΤ07 με τίτλο: “Αξιοποίηση του κτιριακού αποθέματος των Δήμων” του Προγράμματος  «ΑΝΤΩΝΗΣ ΤΡΙΤΣΗΣ»</t>
  </si>
  <si>
    <t>Σύνταξη και προετοιμασία φακέλου υποβολής αίτησης χρηματοδότησης Δήμου Κεντρικών Τζουμέρκων  στα πλαίσια της πρόσκλησης ΑΤ10 με τίτλο: “Συντήρηση δημοτικών ανοιχτών αθλητικών χώρων, σχολικών μονάδων, προσβασιμότητα ΑμΕΑ” του Προγράμματος «ΑΝΤΩΝΗΣ ΤΡΙΤΣΗΣ»</t>
  </si>
  <si>
    <t>9. ΤΑΜΕΙΟ ΠΑΡΑΚΑΤΑΘΗΚΩΝ ΚΑΙ ΔΑΝΕΙΩΝ</t>
  </si>
  <si>
    <t>Τοπογραφική αποτύπωση περιοχών βιοκλιµατικής  αναβάθµισης κοινόχρηστων δηµοτικών υποδοµών ∆ήµου Κεντρικών Τζουµέρκων</t>
  </si>
  <si>
    <t>Αρχιτεκτονική µελέτη βιοκλιµατικής  αναβάθµισης κοινόχρηστων  δηµοτικών υποδοµών ∆ήµου Κεντρικών Τζουµέρκων</t>
  </si>
  <si>
    <t>Μελέτη αποτύπωσης φωτιστικών σωµάτων ∆ηµοτικού φωτισµού ∆ήµου Κεντρικών Τζουµέρκων και προµήθειας φωτιστικών µειωµένης ενεργειακής κατανάλωσης</t>
  </si>
  <si>
    <t>10. ΠΡΑΣΙΝΟ ΤΑΜΕΙΟ</t>
  </si>
  <si>
    <t>Υποέργο 1: ∆ιαμόρφωση χώρων νέων παιδικών χαρών Δήμου Κεντρικών Τζουμέρκων</t>
  </si>
  <si>
    <t>Υποέργο 2: Προμήθεια εξοπλισμού βιωματικής αναψυχής ανηλίκων Δήμου Κεντρικών Τζουμέρκων</t>
  </si>
  <si>
    <t>ΣΥΝΟΛΟ Α:</t>
  </si>
  <si>
    <t>Α. Πράξη: Πιστοποίηση παιδικών χαρών – συντηρήσεις και προμήθεια εξοπλισμού                        (Αρ. Απόφασης 186.5.3/2020 )</t>
  </si>
  <si>
    <t>Μελέτη εξωτερικού δικτύου ύδρευσης Μουρτζιά - Αθαμάνιο</t>
  </si>
  <si>
    <t>Μελέτη αντικατάστασης κεντρικού αγωγού ύδρευσης Βρυζοκάλαμος – Σταυρός Θεοδωριάνων</t>
  </si>
  <si>
    <t>ΣΥΝΟΛΟ Β:</t>
  </si>
  <si>
    <t>Β. Πράξη: Ενεργειακή, αισθητική και λειτουργική αναβάθμιση κτιριακής εγκατάστασης και αύλειου χώρου πρωτοβάθμιας εκπαίδευσης Βουργαρελίου Δήμου Κεντρικών Τζουμέρκων (Αρ. Απόφασης 194.2.1/2020 )</t>
  </si>
  <si>
    <t>ΠΡΟΓΡΑΜΜΑ ΑΝΤΩΝΗΣ ΤΡΙΤΣΗΣ</t>
  </si>
  <si>
    <t>Σύνταξη και προετοιμασία φακέλου υποβολής αίτησης χρηματοδότησης  Δήμου Κεντρικών Τζουμέρκων στα πλαίσια της πρόσκλησης ΑΤ03 με τίτλο: “Παρεμβάσεις και δράσεις βελτίωσης της διαχείρισης ενέργειας και αξιοποίηση Ανανεώσιμων Πηγών Ενέργειας στις υποδομές διαχείρισης υδάτων και λυμάτων” του Προγράμματος «ΑΝΤΩΝΗΣ ΤΡΙΤΣΗΣ»</t>
  </si>
  <si>
    <t>Σύνταξη και προετοιμασία φακέλου υποβολής αίτησης χρηματοδότησης  Δήμου Κεντρικών Τζουμέρκων στα πλαίσια της πρόσκλησης ΑΤ04 «Χωριστή Συλλογή Βιοαποβλήτων, Γωνιές Ανακύκλωσης και Σταθμοί Μεταφόρτωσης Απορριμμάτων»  του Προγράμματος «ΑΝΤΩΝΗΣ ΤΡΙΤΣΗΣ»</t>
  </si>
  <si>
    <t>Σύνταξη και προετοιμασία φακέλου υποβολής αίτησης χρηματοδότησης  Δήμου Κεντρικών Τζουμέρκων  στα πλαίσια της πρόσκλησης ΑΤ08 με τίτλο: “«Smart  cities»,  ευφυείς  εφαρμογές,  συστήματα  και  πλατφόρμες  για  την ασφάλεια,  υγεία  -  πρόνοια,  ηλεκτρονική  διακυβέρνηση,  εκπαίδευση  -  πολιτισμό  – τουρισμό  και  περιβάλλον,  δράσεις  και  μέτρα  πολιτικής  προστασίας,  προστασίας  της δημόσιας υγείας και του πληθυσμού από την εξάπλωση της πανδημίας του κορωνοϊού COVID-19” του Προγράμματος «ΑΝΤΩΝΗΣ ΤΡΙΤΣΗΣ»</t>
  </si>
  <si>
    <t>Σύνταξη και προετοιμασία φακέλου υποβολής αίτησης χρηματοδότησης Δήμου Κεντρικών Τζουμέρκων στα πλαίσια της πρόσκλησης ΑΤ14 με τίτλο: “Ελλάδα 1821 - Ελλάδα 2021” του Προγράμματος «ΑΝΤΩΝΗΣ ΤΡΙΤΣΗΣ»</t>
  </si>
  <si>
    <t>Καθαρισμοί δασικών δρόμων πυροπροστασίας (εκτός των ορίων των οικισμών) ΔΕ Αγνάντων</t>
  </si>
  <si>
    <t>Καθαρισμοί δασικών δρόμων πυροπροστασίας (εκτός των ορίων των οικισμών) ΔΕ Θεοδωριάνων</t>
  </si>
  <si>
    <t>Καθαρισμοί δασικών δρόμων πυροπροστασίας (εκτός των ορίων των οικισμών) ΔΕ Μελισσουργών</t>
  </si>
  <si>
    <t>Καθαρισμοί δασικών δρόμων πυροπροστασίας (εκτός των ορίων των οικισμών) ΔΕ Αθαμανίας</t>
  </si>
  <si>
    <t>Αποκατάσταση βατότητας οδών ΔΕ Αθαμανίας (ΦΙΛΟΔΗΜΟΣ ΙΙ 175.500,00€)</t>
  </si>
  <si>
    <t>Βιοκλιματική ανάπλαση πρώην Δημαρχείου Αγνάντων (Υποέργο 1 της πράξης με τίτλο «Βιοκλιματική αναβάθμιση πρώην Δημαρχείου Αγνάντων και προσθήκη παιδικής χαράς με ανακυκλώμενα υλικά εκπαιδευτικού χαρακτήρα», ΚΩΔΙΚΟΣ ΕΝΑΡΙΘΜΟΥ: 2017ΣΕ27510094, MIS : 5001122)</t>
  </si>
  <si>
    <t>Διαμόρφωση χώρου παιδικής χαράς περιορισμένης ενεργειακής κατανάλωσης με όργανα από ανακυκλώσιμα υλικά εκπαιδευτικού χαρακτήρα, στον οικισμό Αγνάντων Δήμου Κεντρικών Τζουμέρκων (Υποέργο 2 της πράξης με τίτλο «Βιοκλιματική αναβάθμιση πρώην Δημαρχείου Αγνάντων και προσθήκη παιδικής χαράς με ανακυκλώμενα υλικά εκπαιδευτικού χαρακτήρα», ΚΩΔΙΚΟΣ ΕΝΑΡΙΘΜΟΥ: 2017ΣΕ27510094, MIS : 5001122)</t>
  </si>
  <si>
    <t>Προμήθεια εξοπλισμού παιδικής χαράς, περιορισμένης ενεργειακής κατανάλωσης με όργανα από ανακυκλωμένα υλικά, εκπαιδευτικού χαρακτήρα (Υποέργο 3 της πράξης με τίτλο «Βιοκλιματική αναβάθμιση πρώην Δημαρχείου Αγνάντων και προσθήκη παιδικής χαράς με ανακυκλώμενα υλικά εκπαιδευτικού χαρακτήρα», ΚΩΔΙΚΟΣ ΕΝΑΡΙΘΜΟΥ: 2017ΣΕ27510094, MIS : 5001122)</t>
  </si>
  <si>
    <t>14.1</t>
  </si>
  <si>
    <t>Βελτίωση δικτύου ύδρευσης και υδρομάστευση ΔΕ Αθαμανίας (ΦΙΛΟΔΗΜΟΣ ΙΙ 175.500,00€)</t>
  </si>
  <si>
    <t xml:space="preserve">Βελτίωση δικτύου ύδρευσης ΤΚ Παλαιοκατούνου  (ΦΙΛΟΔΗΜΟΣ ΙΙ 175.500,00€) </t>
  </si>
  <si>
    <t xml:space="preserve">Βελτίωση βατότητας οδού οικισμού Παλαιοχωρίου Τ.Κ. Αθαμανίου (ΦΙΛΟΔΗΜΟΣ ΙΙ 175.500,00€) </t>
  </si>
  <si>
    <t>14.2</t>
  </si>
  <si>
    <t>14.3</t>
  </si>
  <si>
    <t>14.4</t>
  </si>
  <si>
    <t>Προμήθεια μηχανημάτων έργου και συνοδευτικού εξοπλισμού του Δήμου Κεντρικών Τζουμέρκων – Ομάδα Β: ΚΑΛΑΘΟΦΟΡΟ ΟΧΗΜΑ</t>
  </si>
  <si>
    <t>Προμήθεια μηχανημάτων έργου και συνοδευτικού εξοπλισμού του Δήμου Κεντρικών Τζουμέρκων – Ομάδα Δ: Συνοδευτικός εξοπλισµός εκσκαφέα φορτωτή</t>
  </si>
  <si>
    <t>Προμήθεια μηχανημάτων έργου και συνοδευτικού εξοπλισμού του Δήμου Κεντρικών Τζουμέρκων – Ομάδα Γ: ΣΥΝΟΔΕΥΤΙΚΟΣ ΕΚΧΙΟΝΙΣΤΙΚΟΣ ΕΞΟΠΛΙΣΜΟΣ</t>
  </si>
  <si>
    <t>Προμήθεια μηχανημάτων έργου και συνοδευτικού εξοπλισμού του Δήμου Κεντρικών Τζουμέρκων – Ομάδα Α ΕΙΔΙΚΟ ΟΧΗΜΑ ΚΑΙ ΣΥΝΟΔΕΥΤΙΚΟΣ ΕΞΟΠΛΙΣΜΟΣ</t>
  </si>
  <si>
    <t>3. ΕΡΓΑ KAI ΠΡΟΜΗΘΕΙΕΣ ΧΡΗΜΑΤΟΔΟΤΟΥΜΕΝΑ ΑΠΟ ΤΟΜΕΑΚΑ ΠΡΟΓΡΑΜΜΑΤΑ</t>
  </si>
  <si>
    <t>15.1</t>
  </si>
  <si>
    <t>15.2</t>
  </si>
  <si>
    <t>15.3</t>
  </si>
  <si>
    <t>15.4</t>
  </si>
  <si>
    <t>Υποέργο 1: Ενεργειακή, αισθητική και λειτουργική αναβάθμιση κτιριακής εγκατάστασης και αύλειου χώρου πρωτοβάθμιας εκπαίδευσης Βουργαρελίου Δήμου Κεντρικών Τζουμέρκων</t>
  </si>
  <si>
    <t>Υποέργο 2: Προμήθεια εξοπλισμού περιβαλλοντικής αναβάθμισης κτιριακής εγκατάστασης και αύλειου χώρου πρωτοβάθμιας εκπαίδευσης Βουργαρελίου Δήμου Κεντρικών Τζουμέρκων</t>
  </si>
  <si>
    <t>ΣΥΝΟΛΟ Α+Β</t>
  </si>
  <si>
    <t>Αναβάθμιση προσβασιμότητας και εξυπηρέτησης ΑΜΕΑ στις σχολικές μονάδες του Δήμου Κεντρικών Τζουμέρκων</t>
  </si>
  <si>
    <t>Προμήθεια απορριμματοφόρου οχήματος τύπου μύλου και χωρητικότητας 12m3</t>
  </si>
  <si>
    <t>Επείγουσες παρεμβάσεις του Δήμου Κεντρικών Τζουμέρκων για την αποκατάσταση καταστροφών που προκλήθηκαν από θεομηνίες</t>
  </si>
  <si>
    <t>Κατασκευή διόδου πρόσβασης προς  το σημείο των ερευνητικών γεωτρήσεων στη ΔΕ Θεοδωριάνων</t>
  </si>
  <si>
    <t>Κατασκευή διόδου πρόσβασης προς  το σημείο των ερευνητικών γεωτρήσεων στη ΔΕ Μελισσουργών</t>
  </si>
  <si>
    <t>ΣΑΤΑ 2021</t>
  </si>
  <si>
    <t>Βελτιωτικά έργα Τοπικών Κοινοτήτων του Δήμου Κεντρικών Τζουμέρκων</t>
  </si>
  <si>
    <t>Προμήθεια και εγκατάσταση εξοπλισμού μέσων πυροπροστασίας των σχολικών μονάδων της ΔΕ Αθαμανίας</t>
  </si>
  <si>
    <t>Προμήθεια και εγκατάσταση εξοπλισμού μέσων πυροπροστασίας των σχολικών μονάδων της ΔΕ Αγνάντων</t>
  </si>
  <si>
    <t>Διαμόρφωση αυλακιών και τοποθέτηση υδρομέτρων στο πλαίσιο λήψης άδειας χρήσης νερού στην ΤΚ Παλαιοκατούνου</t>
  </si>
  <si>
    <t>Βελτιωτικά έργα υποδομής ΤΚ  Κάτω Αθαμανίου, Καψάλων και Τετρακώμου  Δήμου Κεντρικών Τζουμέρκων</t>
  </si>
  <si>
    <t>Βελτιωτικά έργα υποδομής στην ΤΚ Μικροσπηλιάς</t>
  </si>
  <si>
    <t>Εργασίες αποπεράτωσης Πνευματικού Κέντρου Μικροσπηλιάς</t>
  </si>
  <si>
    <t>Βελτιωτικά έργα ΔΕ Αγνάντων - ΔΕ Μελισσουργών</t>
  </si>
  <si>
    <t>Επισκευή στέγης δημοτικού κτηρίου κεντρικής πλατείας Αγνάντων ΤΚ Αγνάντων</t>
  </si>
  <si>
    <t xml:space="preserve">Ειδικό πρόγραμμα ενίσχυσης της ΣΑΕ 055 για την Υλοποίηση Αναπτυξιακών Δράσεων </t>
  </si>
  <si>
    <t>*</t>
  </si>
  <si>
    <t>* Αναμένεται η δημοπράτηση της ΣΑΤΑ 2020 και ΣΑΤΑ ΠΟΕ</t>
  </si>
  <si>
    <t xml:space="preserve">Μελέτη προμήθειας εξοπλισμού μέσων πυροπροστασίας </t>
  </si>
  <si>
    <t>19.1</t>
  </si>
  <si>
    <t>19.2</t>
  </si>
  <si>
    <t>19.3</t>
  </si>
  <si>
    <t>Εκπόνηση μελετών και υλοποίηση μέτρων και μέσων πυροπροστασίας στις σχολικές μονάδες του Δήμου Κεντρικών Τζουμέρκων Πρόγραμμα ΦΙΛΟΔΗΜΟΣ ΙΙ</t>
  </si>
  <si>
    <t>Α.5. ΣΥΝΟΛΟ ΕΡΓΩΝ ΣΕ ΕΞΕΛΙΞΗ ΣΕ ΣΥΝΟΛΑ ΔΗΜΟΤΙΚΩΝ ΕΝΟΤΗΤΩΝ</t>
  </si>
  <si>
    <t>A.5. ΣΥΝΟΛΑ ΔΗΜΟΤΙΚΩΝ ΕΝΟΤΗΤΩΝ</t>
  </si>
  <si>
    <t>Εισήγηση - επεξήγηση δημιουργίας του Πίνακα 1: Έργα χρηματοδοτούμενα από Ιδίους Πόρους και ΣΑΤΑ</t>
  </si>
  <si>
    <t>Απογραφή πληθυσμού 2011. Μόνιμος πληθυσμός και έκταση</t>
  </si>
  <si>
    <t>Περιγραφή</t>
  </si>
  <si>
    <t>Μόνιμος</t>
  </si>
  <si>
    <t>Έκταση (τχ)*</t>
  </si>
  <si>
    <t>Ποσοστό πληθυσμού ΤΚ στο σύνολο του Δήμου</t>
  </si>
  <si>
    <t>ΔΗΜΟΣ ΚΕΝΤΡΙΚΩΝ ΤΖΟΥΜΕΡΚΩΝ</t>
  </si>
  <si>
    <t>ΣΑΤΑ ΑΝΑ ΤΚ = ΣΑΤΑ x ΠΟΣΟΣΤΟ ΠΛΗΘΥΣΜΟΥ %</t>
  </si>
  <si>
    <t>1.1</t>
  </si>
  <si>
    <t>ΔΗΜΟΤΙΚΗ ΕΝΟΤΗΤΑ ΑΘΑΜΑΝΙΑΣ</t>
  </si>
  <si>
    <t>1.1.1</t>
  </si>
  <si>
    <t>Τοπική Κοινότητα Βουργαρελίου</t>
  </si>
  <si>
    <t>1.1.2</t>
  </si>
  <si>
    <t>Τοπική Κοινότητα Αθαμανίου</t>
  </si>
  <si>
    <t>1.1.3</t>
  </si>
  <si>
    <t>Τοπική Κοινότητα Ανεμορράχης</t>
  </si>
  <si>
    <t>1.1.4</t>
  </si>
  <si>
    <t>Τοπική Κοινότητα Διστράτου</t>
  </si>
  <si>
    <t>1.1.5</t>
  </si>
  <si>
    <t>Τοπική Κοινότητα Κάτω Αθαμανίου</t>
  </si>
  <si>
    <t>1.1.6</t>
  </si>
  <si>
    <t>Τοπική Κοινότητα Κάτω Καλεντίνης</t>
  </si>
  <si>
    <t>1.1.7</t>
  </si>
  <si>
    <t>Τοπική Κοινότητα Καψάλων</t>
  </si>
  <si>
    <t>1.1.8</t>
  </si>
  <si>
    <t>Τοπική Κοινότητα Κεντρικού</t>
  </si>
  <si>
    <t>1.1.9</t>
  </si>
  <si>
    <t>Τοπική Κοινότητα Κυψέλης</t>
  </si>
  <si>
    <t>1.1.10</t>
  </si>
  <si>
    <t>Τοπική Κοινότητα Μεσούντας</t>
  </si>
  <si>
    <t>1.1.11</t>
  </si>
  <si>
    <t>Τοπική Κοινότητα Παλαιοκατούνου</t>
  </si>
  <si>
    <t>1.1.12</t>
  </si>
  <si>
    <t>Τοπική Κοινότητα Τετρακώμου</t>
  </si>
  <si>
    <t>1.2</t>
  </si>
  <si>
    <t>ΔΗΜΟΤΙΚΗ ΕΝΟΤΗΤΑ ΑΓΝΑΝΤΩΝ</t>
  </si>
  <si>
    <t>1.2.1</t>
  </si>
  <si>
    <t>Τοπική Κοινότητα Αγνάντων</t>
  </si>
  <si>
    <t>1.2.2</t>
  </si>
  <si>
    <t>Τοπική Κοινότητα Γραικικού</t>
  </si>
  <si>
    <t>1.2.3</t>
  </si>
  <si>
    <t>Τοπική Κοινότητα Καταρράκτου</t>
  </si>
  <si>
    <t>1.2.4</t>
  </si>
  <si>
    <t>Τοπική Κοινότητα Κουκκουλίων</t>
  </si>
  <si>
    <t>1.2.5</t>
  </si>
  <si>
    <t>Τοπική Κοινότητα Κτιστάδων</t>
  </si>
  <si>
    <t>1.2.6</t>
  </si>
  <si>
    <t>Τοπική Κοινότητα Λεπιανών</t>
  </si>
  <si>
    <t>1.2.7</t>
  </si>
  <si>
    <t xml:space="preserve">Τοπική Κοινότητα Μικροσπηλιάς </t>
  </si>
  <si>
    <t>1.2.8</t>
  </si>
  <si>
    <t>Τοπική Κοινότητα Ράμιας</t>
  </si>
  <si>
    <t>1.3</t>
  </si>
  <si>
    <t>ΔΗΜΟΤΙΚΗ ΕΝΟΤΗΤΑ ΘΕΟΔΩΡΙΑΝΩΝ</t>
  </si>
  <si>
    <t>1.4</t>
  </si>
  <si>
    <t>ΔΗΜΟΤΙΚΗ ΕΝΟΤΗΤΑ ΜΕΛΙΣΣΟΥΡΓΩΝ</t>
  </si>
  <si>
    <t>Η ΣΑΤΑ του έτους 2021 υπολογίζεται να ανέλθει στο ποσό των 241.890,00€.  Για την κατανομή της στις Τοπικές Κοινότητες ακολουθήθηκε η αρχή της κατανομής τουλάχιστον του 80% σε αυτές και του υπόλοιπου 20% σε γενικά έργα του Δήμου, ήτοι στις εργασίες καθαρισμού δρόμων και κοινόχρηστων χώρων και σε έργα αναβάθμισης οικισμών. Αναλυτικά, η κατανομή ανά Τοπική Κοινότητα έχει γίνει σύμφωνα με την απογραφή του μόνιμου πληθυσμού του έτους 2011 και τα επίσημα αποτελέσματα που έχουν ανακοινωθεί από την Ελληνική Στατιστική Αρχή και έχει ως εξής:</t>
  </si>
  <si>
    <t xml:space="preserve">Η ΣΑΤΑ ΠΟΕ έχει προκύψει για κάθε Τοπική Κοινότητα, υπολογίζοντας το ποσό των συμβάσεων που έχουν υπογραφεί και αφαιρόντας τους λογαριασμούς που έχουν ενταλματοποιηθεί. </t>
  </si>
  <si>
    <t xml:space="preserve">Περιβαλλοντικά έργα ανάπλασης και προστασίας περιβάλλοντος Δ. Κ. Τζουμέρκων 20% </t>
  </si>
  <si>
    <t xml:space="preserve">Περιβαλλοντικά έργα ανάπλασης και προστασίας περιβάλλοντος ΤΚ Αγνάντων </t>
  </si>
  <si>
    <t xml:space="preserve">Περιβαλλοντικά έργα ανάπλασης και προστασίας περιβάλλοντος  ΤΚ Κουκουλίων </t>
  </si>
  <si>
    <t>Βελτίωση πρόσβασης προς καταρράκτες Θεοδωριάνων ΔΕ Θεοδωριάνων</t>
  </si>
  <si>
    <t xml:space="preserve">Συντήρηση νεκροταφείων ΤΚ Καταρράκτη </t>
  </si>
  <si>
    <t>ΠΡΑΣΙΝΟ ΤΑΜΕΙΟ</t>
  </si>
  <si>
    <t>Υπηρεσία εξωτερικού συμβούλου για την εκπόνηση Σχεδίου Φόρτισης Ηλεκτρικών Οχημάτων (ΣΦΗΟ)</t>
  </si>
  <si>
    <t>Βελτιωτικά έργα υποδομής TK Kτιστάδων</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</si>
</sst>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Ναι&quot;;&quot;Ναι&quot;;&quot;'Οχι&quot;"/>
    <numFmt numFmtId="181" formatCode="&quot;Αληθές&quot;;&quot;Αληθές&quot;;&quot;Ψευδές&quot;"/>
    <numFmt numFmtId="182" formatCode="&quot;Ενεργοποίηση&quot;;&quot;Ενεργοποίηση&quot;;&quot;Απενεργοποίηση&quot;"/>
    <numFmt numFmtId="183" formatCode="[$€-2]\ #,##0.00_);[Red]\([$€-2]\ #,##0.00\)"/>
    <numFmt numFmtId="184" formatCode="mmm\-yyyy"/>
    <numFmt numFmtId="185" formatCode="[$-408]dddd\,\ d\ mmmm\ yyyy"/>
    <numFmt numFmtId="186" formatCode="0.0%"/>
    <numFmt numFmtId="187" formatCode="#,##0.000"/>
    <numFmt numFmtId="188" formatCode="0.000"/>
    <numFmt numFmtId="189" formatCode="0.0"/>
    <numFmt numFmtId="190" formatCode="#,##0.0"/>
  </numFmts>
  <fonts count="58">
    <font>
      <sz val="10"/>
      <name val="Arial"/>
      <family val="0"/>
    </font>
    <font>
      <sz val="8"/>
      <name val="Arial"/>
      <family val="0"/>
    </font>
    <font>
      <u val="single"/>
      <sz val="10"/>
      <color indexed="12"/>
      <name val="Arial"/>
      <family val="0"/>
    </font>
    <font>
      <u val="single"/>
      <sz val="10"/>
      <color indexed="36"/>
      <name val="Arial"/>
      <family val="0"/>
    </font>
    <font>
      <sz val="11"/>
      <color indexed="8"/>
      <name val="Calibri"/>
      <family val="2"/>
    </font>
    <font>
      <b/>
      <sz val="9"/>
      <name val="Tahoma"/>
      <family val="2"/>
    </font>
    <font>
      <sz val="9"/>
      <name val="Tahoma"/>
      <family val="2"/>
    </font>
    <font>
      <b/>
      <sz val="10"/>
      <name val="Arial"/>
      <family val="2"/>
    </font>
    <font>
      <b/>
      <sz val="8"/>
      <name val="Tahoma"/>
      <family val="2"/>
    </font>
    <font>
      <sz val="8"/>
      <name val="Tahoma"/>
      <family val="2"/>
    </font>
    <font>
      <b/>
      <sz val="8"/>
      <name val="Arial"/>
      <family val="2"/>
    </font>
    <font>
      <sz val="11"/>
      <name val="Segoe UI Semilight"/>
      <family val="2"/>
    </font>
    <font>
      <i/>
      <sz val="11"/>
      <name val="Segoe UI Semilight"/>
      <family val="2"/>
    </font>
    <font>
      <i/>
      <sz val="8"/>
      <name val="Tahoma"/>
      <family val="2"/>
    </font>
    <font>
      <sz val="8"/>
      <color indexed="10"/>
      <name val="Tahoma"/>
      <family val="2"/>
    </font>
    <font>
      <sz val="8"/>
      <color indexed="10"/>
      <name val="Arial"/>
      <family val="2"/>
    </font>
    <font>
      <sz val="8"/>
      <color indexed="12"/>
      <name val="Tahoma"/>
      <family val="2"/>
    </font>
    <font>
      <sz val="8"/>
      <color indexed="17"/>
      <name val="Tahoma"/>
      <family val="2"/>
    </font>
    <font>
      <sz val="8"/>
      <color indexed="14"/>
      <name val="Tahoma"/>
      <family val="2"/>
    </font>
    <font>
      <sz val="8"/>
      <color indexed="21"/>
      <name val="Tahoma"/>
      <family val="2"/>
    </font>
    <font>
      <b/>
      <sz val="8"/>
      <color indexed="10"/>
      <name val="Tahoma"/>
      <family val="2"/>
    </font>
    <font>
      <b/>
      <sz val="8"/>
      <color indexed="10"/>
      <name val="Arial"/>
      <family val="2"/>
    </font>
    <font>
      <i/>
      <sz val="8"/>
      <color indexed="10"/>
      <name val="Tahoma"/>
      <family val="2"/>
    </font>
    <font>
      <i/>
      <sz val="8"/>
      <name val="Arial"/>
      <family val="2"/>
    </font>
    <font>
      <b/>
      <sz val="6"/>
      <name val="Tahoma"/>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indexed="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 fillId="0" borderId="0">
      <alignment/>
      <protection/>
    </xf>
    <xf numFmtId="0" fontId="43" fillId="20" borderId="1" applyNumberFormat="0" applyAlignment="0" applyProtection="0"/>
    <xf numFmtId="0" fontId="44" fillId="21" borderId="2"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3" applyNumberFormat="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32" borderId="7" applyNumberFormat="0" applyFont="0" applyAlignment="0" applyProtection="0"/>
    <xf numFmtId="0" fontId="54" fillId="0" borderId="8" applyNumberFormat="0" applyFill="0" applyAlignment="0" applyProtection="0"/>
    <xf numFmtId="0" fontId="55" fillId="0" borderId="9"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7" fillId="28" borderId="1" applyNumberFormat="0" applyAlignment="0" applyProtection="0"/>
  </cellStyleXfs>
  <cellXfs count="274">
    <xf numFmtId="0" fontId="0" fillId="0" borderId="0" xfId="0" applyAlignment="1">
      <alignment/>
    </xf>
    <xf numFmtId="0" fontId="9" fillId="0" borderId="0" xfId="0" applyFont="1" applyAlignment="1">
      <alignment wrapText="1"/>
    </xf>
    <xf numFmtId="4" fontId="9" fillId="0" borderId="0" xfId="0" applyNumberFormat="1" applyFont="1" applyAlignment="1">
      <alignment wrapText="1"/>
    </xf>
    <xf numFmtId="0" fontId="8" fillId="33" borderId="10" xfId="0" applyFont="1" applyFill="1" applyBorder="1" applyAlignment="1">
      <alignment horizontal="center" vertical="center" wrapText="1"/>
    </xf>
    <xf numFmtId="4" fontId="8" fillId="33" borderId="11" xfId="0" applyNumberFormat="1" applyFont="1" applyFill="1" applyBorder="1" applyAlignment="1">
      <alignment horizontal="center" vertical="center" wrapText="1"/>
    </xf>
    <xf numFmtId="4" fontId="8" fillId="33" borderId="10" xfId="0" applyNumberFormat="1" applyFont="1" applyFill="1" applyBorder="1" applyAlignment="1">
      <alignment horizontal="center" vertical="center" wrapText="1"/>
    </xf>
    <xf numFmtId="0" fontId="1" fillId="0" borderId="0" xfId="0" applyFont="1" applyAlignment="1">
      <alignment/>
    </xf>
    <xf numFmtId="4" fontId="9" fillId="0" borderId="0" xfId="0" applyNumberFormat="1" applyFont="1" applyAlignment="1">
      <alignment/>
    </xf>
    <xf numFmtId="0" fontId="9" fillId="0" borderId="10" xfId="0" applyFont="1" applyBorder="1" applyAlignment="1">
      <alignment horizontal="center" vertical="center"/>
    </xf>
    <xf numFmtId="4" fontId="9" fillId="0" borderId="10" xfId="0" applyNumberFormat="1" applyFont="1" applyBorder="1" applyAlignment="1">
      <alignment horizontal="center" vertical="center" wrapText="1"/>
    </xf>
    <xf numFmtId="0" fontId="9" fillId="0" borderId="10" xfId="0" applyNumberFormat="1" applyFont="1" applyBorder="1" applyAlignment="1">
      <alignment vertical="center" wrapText="1"/>
    </xf>
    <xf numFmtId="4" fontId="8" fillId="34" borderId="10" xfId="0" applyNumberFormat="1" applyFont="1" applyFill="1" applyBorder="1" applyAlignment="1">
      <alignment horizontal="center" vertical="center" wrapText="1"/>
    </xf>
    <xf numFmtId="4" fontId="1" fillId="0" borderId="0" xfId="0" applyNumberFormat="1" applyFont="1" applyAlignment="1">
      <alignment/>
    </xf>
    <xf numFmtId="0" fontId="9" fillId="0" borderId="0" xfId="0" applyFont="1" applyBorder="1" applyAlignment="1">
      <alignment/>
    </xf>
    <xf numFmtId="0" fontId="9" fillId="0" borderId="10" xfId="0" applyFont="1" applyBorder="1" applyAlignment="1">
      <alignment horizontal="left" vertical="center" wrapText="1"/>
    </xf>
    <xf numFmtId="0" fontId="9" fillId="0" borderId="10" xfId="0" applyNumberFormat="1" applyFont="1" applyFill="1" applyBorder="1" applyAlignment="1">
      <alignment vertical="center" wrapText="1"/>
    </xf>
    <xf numFmtId="4" fontId="9" fillId="0" borderId="10" xfId="0" applyNumberFormat="1" applyFont="1" applyFill="1" applyBorder="1" applyAlignment="1">
      <alignment horizontal="center" vertical="center" wrapText="1"/>
    </xf>
    <xf numFmtId="0" fontId="9" fillId="0" borderId="10" xfId="0" applyFont="1" applyBorder="1" applyAlignment="1">
      <alignment vertical="center" wrapText="1"/>
    </xf>
    <xf numFmtId="0" fontId="9" fillId="0" borderId="0" xfId="0" applyFont="1" applyAlignment="1">
      <alignment/>
    </xf>
    <xf numFmtId="0" fontId="1" fillId="0" borderId="0" xfId="0" applyFont="1" applyBorder="1" applyAlignment="1">
      <alignment/>
    </xf>
    <xf numFmtId="0" fontId="9" fillId="0" borderId="10" xfId="0" applyFont="1" applyFill="1" applyBorder="1" applyAlignment="1">
      <alignment horizontal="center" vertical="center"/>
    </xf>
    <xf numFmtId="4" fontId="8" fillId="0" borderId="12"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4"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Fill="1" applyBorder="1" applyAlignment="1">
      <alignment wrapText="1"/>
    </xf>
    <xf numFmtId="4" fontId="9" fillId="0" borderId="0" xfId="0" applyNumberFormat="1" applyFont="1" applyBorder="1" applyAlignment="1">
      <alignment horizontal="center" vertical="center" wrapText="1"/>
    </xf>
    <xf numFmtId="0" fontId="9" fillId="0" borderId="0" xfId="0" applyFont="1" applyFill="1" applyBorder="1" applyAlignment="1">
      <alignment horizontal="center" vertical="center"/>
    </xf>
    <xf numFmtId="4" fontId="9" fillId="0" borderId="0" xfId="0"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wrapText="1"/>
    </xf>
    <xf numFmtId="4" fontId="9" fillId="0" borderId="0" xfId="0" applyNumberFormat="1" applyFont="1" applyAlignment="1">
      <alignment horizontal="center" vertical="center" wrapText="1"/>
    </xf>
    <xf numFmtId="4" fontId="9" fillId="0" borderId="10" xfId="0" applyNumberFormat="1" applyFont="1" applyFill="1" applyBorder="1" applyAlignment="1">
      <alignment horizontal="center" vertical="center" wrapText="1"/>
    </xf>
    <xf numFmtId="0" fontId="8" fillId="0" borderId="0" xfId="0" applyFont="1" applyFill="1" applyAlignment="1">
      <alignment/>
    </xf>
    <xf numFmtId="0" fontId="9" fillId="0" borderId="10" xfId="0" applyFont="1" applyFill="1" applyBorder="1" applyAlignment="1">
      <alignment vertical="center" wrapText="1"/>
    </xf>
    <xf numFmtId="0" fontId="8" fillId="0" borderId="10" xfId="0" applyFont="1" applyBorder="1" applyAlignment="1">
      <alignment horizontal="center" vertical="center"/>
    </xf>
    <xf numFmtId="4" fontId="9" fillId="0" borderId="10" xfId="0" applyNumberFormat="1" applyFont="1" applyBorder="1" applyAlignment="1">
      <alignment horizontal="center" vertical="center"/>
    </xf>
    <xf numFmtId="0" fontId="1" fillId="0" borderId="10" xfId="0" applyFont="1" applyBorder="1" applyAlignment="1">
      <alignment/>
    </xf>
    <xf numFmtId="4" fontId="8" fillId="34" borderId="10" xfId="0" applyNumberFormat="1" applyFont="1" applyFill="1" applyBorder="1" applyAlignment="1">
      <alignment vertical="center" wrapText="1"/>
    </xf>
    <xf numFmtId="0" fontId="8" fillId="0" borderId="0" xfId="0" applyFont="1" applyBorder="1" applyAlignment="1">
      <alignment horizontal="center" vertical="center"/>
    </xf>
    <xf numFmtId="0" fontId="9" fillId="0" borderId="0" xfId="0" applyFont="1" applyBorder="1" applyAlignment="1">
      <alignment horizontal="left" vertical="center" wrapText="1"/>
    </xf>
    <xf numFmtId="4" fontId="8" fillId="35" borderId="10" xfId="0" applyNumberFormat="1" applyFont="1" applyFill="1" applyBorder="1" applyAlignment="1">
      <alignment horizontal="center" vertical="center" wrapText="1"/>
    </xf>
    <xf numFmtId="0" fontId="9" fillId="0" borderId="11" xfId="0" applyFont="1" applyFill="1" applyBorder="1" applyAlignment="1">
      <alignment horizontal="center" wrapText="1"/>
    </xf>
    <xf numFmtId="0" fontId="1" fillId="0" borderId="10" xfId="0" applyFont="1" applyFill="1" applyBorder="1" applyAlignment="1">
      <alignment wrapText="1"/>
    </xf>
    <xf numFmtId="0" fontId="9" fillId="0" borderId="10" xfId="0" applyFont="1" applyBorder="1" applyAlignment="1">
      <alignment horizontal="center"/>
    </xf>
    <xf numFmtId="0" fontId="9" fillId="0" borderId="10" xfId="0" applyNumberFormat="1" applyFont="1" applyBorder="1" applyAlignment="1">
      <alignment horizontal="left" vertical="center" wrapText="1"/>
    </xf>
    <xf numFmtId="4" fontId="8" fillId="35" borderId="10" xfId="0" applyNumberFormat="1" applyFont="1" applyFill="1" applyBorder="1" applyAlignment="1">
      <alignment horizontal="center" wrapText="1"/>
    </xf>
    <xf numFmtId="4" fontId="8" fillId="35" borderId="10" xfId="0" applyNumberFormat="1" applyFont="1" applyFill="1" applyBorder="1" applyAlignment="1">
      <alignment horizontal="center"/>
    </xf>
    <xf numFmtId="0" fontId="1" fillId="0" borderId="0" xfId="0" applyFont="1" applyAlignment="1">
      <alignment wrapText="1"/>
    </xf>
    <xf numFmtId="0" fontId="9" fillId="0" borderId="10" xfId="0" applyFont="1" applyBorder="1" applyAlignment="1">
      <alignment horizontal="center" wrapText="1"/>
    </xf>
    <xf numFmtId="0" fontId="9" fillId="0" borderId="10" xfId="0" applyFont="1" applyBorder="1" applyAlignment="1">
      <alignment wrapText="1"/>
    </xf>
    <xf numFmtId="0" fontId="8" fillId="0" borderId="10" xfId="0" applyFont="1" applyBorder="1" applyAlignment="1">
      <alignment horizontal="center" wrapText="1"/>
    </xf>
    <xf numFmtId="2" fontId="1" fillId="0" borderId="0" xfId="0" applyNumberFormat="1" applyFont="1" applyAlignment="1">
      <alignment/>
    </xf>
    <xf numFmtId="4" fontId="9" fillId="0" borderId="10" xfId="0" applyNumberFormat="1" applyFont="1" applyBorder="1" applyAlignment="1">
      <alignment horizontal="center" wrapText="1"/>
    </xf>
    <xf numFmtId="4" fontId="8" fillId="0" borderId="10" xfId="0" applyNumberFormat="1" applyFont="1" applyBorder="1" applyAlignment="1">
      <alignment horizontal="center" wrapText="1"/>
    </xf>
    <xf numFmtId="4" fontId="9" fillId="0" borderId="10" xfId="0" applyNumberFormat="1" applyFont="1" applyBorder="1" applyAlignment="1">
      <alignment horizontal="center" vertical="top" wrapText="1"/>
    </xf>
    <xf numFmtId="4" fontId="8" fillId="0" borderId="10" xfId="0" applyNumberFormat="1" applyFont="1" applyBorder="1" applyAlignment="1">
      <alignment horizontal="center" vertical="top" wrapText="1"/>
    </xf>
    <xf numFmtId="0" fontId="11" fillId="0" borderId="0" xfId="0" applyFont="1" applyAlignment="1">
      <alignment horizontal="justify"/>
    </xf>
    <xf numFmtId="0" fontId="10" fillId="0" borderId="10" xfId="0" applyFont="1" applyBorder="1" applyAlignment="1">
      <alignment/>
    </xf>
    <xf numFmtId="0" fontId="1" fillId="0" borderId="10" xfId="0" applyFont="1" applyBorder="1" applyAlignment="1">
      <alignment horizontal="center" vertical="center"/>
    </xf>
    <xf numFmtId="0" fontId="10" fillId="0" borderId="10" xfId="0" applyFont="1" applyBorder="1" applyAlignment="1">
      <alignment horizontal="center" vertical="center"/>
    </xf>
    <xf numFmtId="4" fontId="1" fillId="0" borderId="10" xfId="0" applyNumberFormat="1" applyFont="1" applyBorder="1" applyAlignment="1">
      <alignment wrapText="1"/>
    </xf>
    <xf numFmtId="4" fontId="10" fillId="0" borderId="10" xfId="0" applyNumberFormat="1" applyFont="1" applyBorder="1" applyAlignment="1">
      <alignment wrapText="1"/>
    </xf>
    <xf numFmtId="0" fontId="12" fillId="0" borderId="0" xfId="0" applyFont="1" applyAlignment="1">
      <alignment horizontal="left" indent="2"/>
    </xf>
    <xf numFmtId="4" fontId="1" fillId="0" borderId="0" xfId="0" applyNumberFormat="1" applyFont="1" applyBorder="1" applyAlignment="1">
      <alignment/>
    </xf>
    <xf numFmtId="0" fontId="9" fillId="0" borderId="12" xfId="0" applyFont="1" applyBorder="1" applyAlignment="1">
      <alignment/>
    </xf>
    <xf numFmtId="0" fontId="9" fillId="0" borderId="0" xfId="0" applyFont="1" applyBorder="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left" vertical="center" wrapText="1"/>
    </xf>
    <xf numFmtId="4" fontId="9" fillId="0" borderId="14" xfId="0" applyNumberFormat="1"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5" xfId="0" applyFont="1" applyBorder="1" applyAlignment="1">
      <alignment horizontal="left" vertical="center" wrapText="1"/>
    </xf>
    <xf numFmtId="4" fontId="9" fillId="0" borderId="15" xfId="0" applyNumberFormat="1" applyFont="1" applyBorder="1" applyAlignment="1">
      <alignment horizontal="center" vertical="center" wrapText="1"/>
    </xf>
    <xf numFmtId="0" fontId="9" fillId="0" borderId="12" xfId="0" applyFont="1" applyBorder="1" applyAlignment="1">
      <alignment wrapText="1"/>
    </xf>
    <xf numFmtId="0" fontId="9" fillId="0" borderId="0" xfId="0" applyFont="1" applyFill="1" applyAlignment="1">
      <alignment/>
    </xf>
    <xf numFmtId="4" fontId="9" fillId="0" borderId="15" xfId="0" applyNumberFormat="1" applyFont="1" applyFill="1" applyBorder="1" applyAlignment="1">
      <alignment horizontal="center" vertical="center" wrapText="1"/>
    </xf>
    <xf numFmtId="4" fontId="8" fillId="0" borderId="10" xfId="0" applyNumberFormat="1" applyFont="1" applyBorder="1" applyAlignment="1">
      <alignment horizontal="center" vertical="center"/>
    </xf>
    <xf numFmtId="0" fontId="8" fillId="0" borderId="12" xfId="0" applyFont="1" applyFill="1" applyBorder="1" applyAlignment="1">
      <alignment horizontal="right" vertical="center" wrapText="1"/>
    </xf>
    <xf numFmtId="0" fontId="10" fillId="0" borderId="12" xfId="0" applyFont="1" applyFill="1" applyBorder="1" applyAlignment="1">
      <alignment horizontal="right" vertical="center" wrapText="1"/>
    </xf>
    <xf numFmtId="0" fontId="9" fillId="0" borderId="12" xfId="0" applyFont="1" applyFill="1" applyBorder="1" applyAlignment="1">
      <alignment horizontal="center" vertical="center"/>
    </xf>
    <xf numFmtId="0" fontId="9" fillId="0" borderId="12" xfId="0" applyFont="1" applyFill="1" applyBorder="1" applyAlignment="1">
      <alignment horizontal="left" vertical="center" wrapText="1"/>
    </xf>
    <xf numFmtId="4" fontId="9" fillId="0" borderId="12" xfId="0" applyNumberFormat="1" applyFont="1" applyFill="1" applyBorder="1" applyAlignment="1">
      <alignment horizontal="center" vertical="center"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center" vertical="center"/>
    </xf>
    <xf numFmtId="0" fontId="9" fillId="0" borderId="16" xfId="0" applyFont="1" applyFill="1" applyBorder="1" applyAlignment="1">
      <alignment horizontal="left" vertical="center" wrapText="1"/>
    </xf>
    <xf numFmtId="4" fontId="9" fillId="0" borderId="16" xfId="0" applyNumberFormat="1" applyFont="1" applyFill="1" applyBorder="1" applyAlignment="1">
      <alignment horizontal="center" vertical="center" wrapText="1"/>
    </xf>
    <xf numFmtId="0" fontId="8" fillId="33" borderId="12" xfId="0" applyFont="1" applyFill="1" applyBorder="1" applyAlignment="1">
      <alignment horizontal="center" vertical="center" wrapText="1"/>
    </xf>
    <xf numFmtId="0" fontId="6" fillId="0" borderId="0" xfId="0" applyFont="1" applyFill="1" applyAlignment="1">
      <alignment wrapText="1"/>
    </xf>
    <xf numFmtId="0" fontId="1" fillId="0" borderId="0" xfId="0" applyFont="1" applyFill="1" applyAlignment="1">
      <alignment/>
    </xf>
    <xf numFmtId="0" fontId="9" fillId="0" borderId="10" xfId="0" applyFont="1" applyFill="1" applyBorder="1" applyAlignment="1">
      <alignment horizontal="center" vertical="center" wrapText="1"/>
    </xf>
    <xf numFmtId="0" fontId="9" fillId="0" borderId="0" xfId="0" applyFont="1" applyFill="1" applyBorder="1" applyAlignment="1">
      <alignment/>
    </xf>
    <xf numFmtId="0" fontId="1" fillId="0" borderId="0" xfId="0" applyFont="1" applyFill="1" applyBorder="1" applyAlignment="1">
      <alignment/>
    </xf>
    <xf numFmtId="4" fontId="1" fillId="0" borderId="0" xfId="0" applyNumberFormat="1" applyFont="1" applyFill="1" applyAlignment="1">
      <alignment/>
    </xf>
    <xf numFmtId="4" fontId="8" fillId="0" borderId="10" xfId="0" applyNumberFormat="1"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left" vertical="center" wrapText="1"/>
    </xf>
    <xf numFmtId="4" fontId="9" fillId="0" borderId="0" xfId="0" applyNumberFormat="1" applyFont="1" applyFill="1" applyAlignment="1">
      <alignment horizontal="center" vertical="center" wrapText="1"/>
    </xf>
    <xf numFmtId="0" fontId="9" fillId="0" borderId="0" xfId="0" applyFont="1" applyFill="1" applyAlignment="1">
      <alignment/>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4" fontId="8" fillId="0" borderId="0" xfId="0" applyNumberFormat="1" applyFont="1" applyFill="1" applyBorder="1" applyAlignment="1">
      <alignment horizontal="center" vertical="center" wrapText="1"/>
    </xf>
    <xf numFmtId="0" fontId="14" fillId="0" borderId="10" xfId="0" applyFont="1" applyBorder="1" applyAlignment="1">
      <alignment horizontal="center" vertical="center"/>
    </xf>
    <xf numFmtId="0" fontId="15" fillId="0" borderId="0" xfId="0" applyFont="1" applyAlignment="1">
      <alignment/>
    </xf>
    <xf numFmtId="167" fontId="15" fillId="0" borderId="0" xfId="0" applyNumberFormat="1" applyFont="1" applyAlignment="1">
      <alignment/>
    </xf>
    <xf numFmtId="0" fontId="9" fillId="0" borderId="10" xfId="0" applyFont="1" applyFill="1" applyBorder="1" applyAlignment="1">
      <alignment horizontal="center" wrapText="1"/>
    </xf>
    <xf numFmtId="0" fontId="14" fillId="0" borderId="0" xfId="0" applyFont="1" applyAlignment="1">
      <alignment/>
    </xf>
    <xf numFmtId="0" fontId="16" fillId="0" borderId="10" xfId="0" applyNumberFormat="1" applyFont="1" applyBorder="1" applyAlignment="1">
      <alignment vertical="center" wrapText="1"/>
    </xf>
    <xf numFmtId="4" fontId="16"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xf>
    <xf numFmtId="0" fontId="16" fillId="0" borderId="10" xfId="0" applyFont="1" applyFill="1" applyBorder="1" applyAlignment="1">
      <alignment vertical="center" wrapText="1"/>
    </xf>
    <xf numFmtId="4" fontId="16" fillId="0" borderId="10" xfId="0" applyNumberFormat="1" applyFont="1" applyFill="1" applyBorder="1" applyAlignment="1">
      <alignment horizontal="center" vertical="center" wrapText="1"/>
    </xf>
    <xf numFmtId="0" fontId="17" fillId="0" borderId="10" xfId="0" applyFont="1" applyFill="1" applyBorder="1" applyAlignment="1">
      <alignment horizontal="left" vertical="center" wrapText="1"/>
    </xf>
    <xf numFmtId="4"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center" vertical="center"/>
    </xf>
    <xf numFmtId="0" fontId="17" fillId="0" borderId="10" xfId="0" applyFont="1" applyBorder="1" applyAlignment="1">
      <alignment horizontal="left" vertical="center" wrapText="1"/>
    </xf>
    <xf numFmtId="4" fontId="17" fillId="0" borderId="10" xfId="0" applyNumberFormat="1" applyFont="1" applyBorder="1" applyAlignment="1">
      <alignment horizontal="center" vertical="center" wrapText="1"/>
    </xf>
    <xf numFmtId="4" fontId="17" fillId="0" borderId="10" xfId="0" applyNumberFormat="1" applyFont="1" applyBorder="1" applyAlignment="1">
      <alignment horizontal="center" vertical="center"/>
    </xf>
    <xf numFmtId="0" fontId="18" fillId="0" borderId="10" xfId="0" applyNumberFormat="1" applyFont="1" applyBorder="1" applyAlignment="1">
      <alignment vertical="center" wrapText="1"/>
    </xf>
    <xf numFmtId="4" fontId="18" fillId="0" borderId="10" xfId="0" applyNumberFormat="1" applyFont="1" applyBorder="1" applyAlignment="1">
      <alignment horizontal="center" vertical="center" wrapText="1"/>
    </xf>
    <xf numFmtId="4" fontId="18" fillId="0" borderId="10" xfId="0" applyNumberFormat="1" applyFont="1" applyBorder="1" applyAlignment="1">
      <alignment horizontal="center" vertical="center"/>
    </xf>
    <xf numFmtId="0" fontId="19" fillId="0" borderId="10" xfId="0" applyNumberFormat="1" applyFont="1" applyBorder="1" applyAlignment="1">
      <alignment vertical="center" wrapText="1"/>
    </xf>
    <xf numFmtId="4" fontId="19" fillId="0" borderId="10" xfId="0" applyNumberFormat="1" applyFont="1" applyBorder="1" applyAlignment="1">
      <alignment horizontal="center" vertical="center" wrapText="1"/>
    </xf>
    <xf numFmtId="4" fontId="19" fillId="0" borderId="10" xfId="0" applyNumberFormat="1" applyFont="1" applyBorder="1" applyAlignment="1">
      <alignment horizontal="center" vertical="center"/>
    </xf>
    <xf numFmtId="0" fontId="8" fillId="0" borderId="10" xfId="0" applyFont="1" applyBorder="1" applyAlignment="1">
      <alignment horizontal="left" vertical="center" wrapText="1"/>
    </xf>
    <xf numFmtId="0" fontId="20" fillId="0" borderId="10" xfId="0" applyFont="1" applyBorder="1" applyAlignment="1">
      <alignment horizontal="center" vertical="center"/>
    </xf>
    <xf numFmtId="0" fontId="20" fillId="0" borderId="10" xfId="0" applyFont="1" applyBorder="1" applyAlignment="1">
      <alignment horizontal="left" vertical="center" wrapText="1"/>
    </xf>
    <xf numFmtId="0" fontId="21" fillId="0" borderId="10" xfId="0" applyFont="1" applyBorder="1" applyAlignment="1">
      <alignment/>
    </xf>
    <xf numFmtId="4" fontId="20" fillId="0" borderId="10" xfId="0" applyNumberFormat="1" applyFont="1" applyBorder="1" applyAlignment="1">
      <alignment horizontal="center" vertical="center"/>
    </xf>
    <xf numFmtId="0" fontId="22" fillId="0" borderId="10" xfId="0" applyNumberFormat="1" applyFont="1" applyBorder="1" applyAlignment="1">
      <alignment vertical="center" wrapText="1"/>
    </xf>
    <xf numFmtId="4" fontId="22" fillId="0" borderId="10" xfId="0" applyNumberFormat="1" applyFont="1" applyBorder="1" applyAlignment="1">
      <alignment horizontal="center" vertical="center" wrapText="1"/>
    </xf>
    <xf numFmtId="4" fontId="22" fillId="0" borderId="10" xfId="0" applyNumberFormat="1" applyFont="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left" vertical="center" wrapText="1"/>
    </xf>
    <xf numFmtId="0" fontId="23" fillId="0" borderId="10" xfId="0" applyFont="1" applyBorder="1" applyAlignment="1">
      <alignment/>
    </xf>
    <xf numFmtId="4" fontId="13" fillId="0" borderId="10" xfId="0" applyNumberFormat="1" applyFont="1" applyBorder="1" applyAlignment="1">
      <alignment horizontal="center" vertical="center"/>
    </xf>
    <xf numFmtId="0" fontId="14" fillId="0" borderId="0" xfId="0" applyFont="1" applyFill="1" applyAlignment="1">
      <alignment horizontal="center"/>
    </xf>
    <xf numFmtId="4" fontId="14" fillId="0" borderId="10" xfId="0" applyNumberFormat="1"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4" fontId="20" fillId="0" borderId="1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Alignment="1">
      <alignment wrapText="1"/>
    </xf>
    <xf numFmtId="49" fontId="9" fillId="0" borderId="0" xfId="0" applyNumberFormat="1" applyFont="1" applyFill="1" applyAlignment="1">
      <alignment wrapText="1"/>
    </xf>
    <xf numFmtId="4" fontId="8" fillId="0" borderId="10" xfId="0" applyNumberFormat="1" applyFont="1" applyFill="1" applyBorder="1" applyAlignment="1">
      <alignment wrapText="1"/>
    </xf>
    <xf numFmtId="10" fontId="8" fillId="0" borderId="10" xfId="0" applyNumberFormat="1" applyFont="1" applyFill="1" applyBorder="1" applyAlignment="1">
      <alignment wrapText="1"/>
    </xf>
    <xf numFmtId="49"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187"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wrapText="1"/>
    </xf>
    <xf numFmtId="9" fontId="8" fillId="0" borderId="10" xfId="0" applyNumberFormat="1" applyFont="1" applyFill="1" applyBorder="1" applyAlignment="1">
      <alignment horizontal="center" vertical="center" wrapText="1"/>
    </xf>
    <xf numFmtId="49" fontId="9" fillId="0" borderId="10" xfId="0" applyNumberFormat="1" applyFont="1" applyFill="1" applyBorder="1" applyAlignment="1">
      <alignment wrapText="1"/>
    </xf>
    <xf numFmtId="3" fontId="9" fillId="0" borderId="10" xfId="0" applyNumberFormat="1" applyFont="1" applyFill="1" applyBorder="1" applyAlignment="1">
      <alignment horizontal="center" vertical="center" wrapText="1"/>
    </xf>
    <xf numFmtId="187" fontId="9" fillId="0" borderId="10" xfId="0" applyNumberFormat="1"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10" fontId="8" fillId="0" borderId="10" xfId="0" applyNumberFormat="1" applyFont="1" applyFill="1" applyBorder="1" applyAlignment="1">
      <alignment horizontal="center" vertical="center" wrapText="1"/>
    </xf>
    <xf numFmtId="0" fontId="9" fillId="0" borderId="11" xfId="0" applyFont="1" applyBorder="1" applyAlignment="1">
      <alignment horizontal="center" vertical="center"/>
    </xf>
    <xf numFmtId="4" fontId="9" fillId="0" borderId="10" xfId="0" applyNumberFormat="1" applyFont="1" applyFill="1" applyBorder="1" applyAlignment="1">
      <alignment horizontal="left" vertical="center" wrapText="1"/>
    </xf>
    <xf numFmtId="0" fontId="1" fillId="0" borderId="10" xfId="0" applyFont="1" applyFill="1" applyBorder="1" applyAlignment="1">
      <alignment horizontal="center"/>
    </xf>
    <xf numFmtId="0" fontId="1" fillId="0" borderId="10" xfId="0" applyFont="1" applyFill="1" applyBorder="1" applyAlignment="1">
      <alignment/>
    </xf>
    <xf numFmtId="0" fontId="8" fillId="0" borderId="11" xfId="0" applyFont="1" applyFill="1" applyBorder="1" applyAlignment="1">
      <alignment horizontal="right" vertical="center" wrapText="1"/>
    </xf>
    <xf numFmtId="0" fontId="10" fillId="0" borderId="17" xfId="0" applyFont="1" applyFill="1" applyBorder="1" applyAlignment="1">
      <alignment horizontal="right" vertical="center" wrapText="1"/>
    </xf>
    <xf numFmtId="0" fontId="5" fillId="34"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4"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8" fillId="34" borderId="10" xfId="0" applyFont="1" applyFill="1" applyBorder="1" applyAlignment="1">
      <alignment horizontal="right" wrapText="1"/>
    </xf>
    <xf numFmtId="0" fontId="10" fillId="34" borderId="10" xfId="0" applyFont="1" applyFill="1" applyBorder="1" applyAlignment="1">
      <alignment horizontal="right" wrapText="1"/>
    </xf>
    <xf numFmtId="0" fontId="1" fillId="0" borderId="17" xfId="0" applyFont="1" applyFill="1" applyBorder="1" applyAlignment="1">
      <alignment horizontal="right" vertical="center"/>
    </xf>
    <xf numFmtId="0" fontId="8" fillId="34" borderId="10" xfId="0" applyFont="1" applyFill="1" applyBorder="1" applyAlignment="1">
      <alignment horizontal="left" vertical="center" wrapText="1"/>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4" fontId="8" fillId="0" borderId="10" xfId="0" applyNumberFormat="1"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0" xfId="0" applyFont="1" applyFill="1" applyBorder="1" applyAlignment="1">
      <alignment horizontal="right" vertical="center" wrapText="1"/>
    </xf>
    <xf numFmtId="0" fontId="10" fillId="0" borderId="10" xfId="0" applyFont="1" applyFill="1" applyBorder="1" applyAlignment="1">
      <alignment horizontal="right" vertical="center" wrapText="1"/>
    </xf>
    <xf numFmtId="0" fontId="8" fillId="0" borderId="10" xfId="0" applyFont="1" applyFill="1" applyBorder="1" applyAlignment="1">
      <alignment horizontal="right" wrapText="1"/>
    </xf>
    <xf numFmtId="0" fontId="8" fillId="34" borderId="10" xfId="0" applyFont="1" applyFill="1" applyBorder="1" applyAlignment="1">
      <alignment horizontal="center" vertical="center" wrapText="1" shrinkToFit="1"/>
    </xf>
    <xf numFmtId="0" fontId="8" fillId="34" borderId="10" xfId="0" applyFont="1" applyFill="1" applyBorder="1" applyAlignment="1">
      <alignment horizontal="left" vertical="center" wrapText="1" shrinkToFit="1"/>
    </xf>
    <xf numFmtId="0" fontId="8" fillId="34" borderId="10" xfId="0" applyFont="1" applyFill="1" applyBorder="1" applyAlignment="1">
      <alignment horizontal="center" vertical="center"/>
    </xf>
    <xf numFmtId="0" fontId="8" fillId="34" borderId="10" xfId="0" applyFont="1" applyFill="1" applyBorder="1" applyAlignment="1">
      <alignment horizontal="left" vertical="center"/>
    </xf>
    <xf numFmtId="49" fontId="8" fillId="0" borderId="11" xfId="0" applyNumberFormat="1" applyFont="1" applyFill="1" applyBorder="1" applyAlignment="1">
      <alignment wrapText="1"/>
    </xf>
    <xf numFmtId="0" fontId="0" fillId="0" borderId="20" xfId="0" applyFill="1" applyBorder="1" applyAlignment="1">
      <alignment wrapText="1"/>
    </xf>
    <xf numFmtId="4" fontId="24" fillId="0" borderId="11" xfId="0" applyNumberFormat="1" applyFont="1" applyFill="1" applyBorder="1" applyAlignment="1">
      <alignment horizontal="center" vertical="center" wrapText="1"/>
    </xf>
    <xf numFmtId="4" fontId="24" fillId="0" borderId="20" xfId="0" applyNumberFormat="1" applyFont="1" applyFill="1" applyBorder="1" applyAlignment="1">
      <alignment horizontal="center" vertical="center" wrapText="1"/>
    </xf>
    <xf numFmtId="4" fontId="24" fillId="0" borderId="17" xfId="0" applyNumberFormat="1"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Alignment="1">
      <alignment vertical="center" wrapText="1"/>
    </xf>
    <xf numFmtId="0" fontId="8" fillId="0" borderId="0" xfId="0" applyFont="1" applyFill="1" applyAlignment="1">
      <alignment horizontal="center" vertical="center" wrapText="1"/>
    </xf>
    <xf numFmtId="0" fontId="7" fillId="0" borderId="0" xfId="0" applyFont="1" applyFill="1" applyAlignment="1">
      <alignment vertical="center" wrapText="1"/>
    </xf>
    <xf numFmtId="0" fontId="0" fillId="0" borderId="0" xfId="0" applyFill="1" applyAlignment="1">
      <alignment/>
    </xf>
    <xf numFmtId="4" fontId="9" fillId="0" borderId="0" xfId="0" applyNumberFormat="1" applyFont="1" applyFill="1" applyAlignment="1">
      <alignment horizontal="left"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5" xfId="0" applyFont="1" applyFill="1" applyBorder="1" applyAlignment="1">
      <alignment horizontal="center" vertical="center" wrapText="1"/>
    </xf>
    <xf numFmtId="4" fontId="8" fillId="33" borderId="10" xfId="0" applyNumberFormat="1"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17" xfId="0" applyFont="1" applyBorder="1" applyAlignment="1">
      <alignment horizontal="left" vertical="center" wrapText="1"/>
    </xf>
    <xf numFmtId="0" fontId="8" fillId="33" borderId="10" xfId="0" applyFont="1" applyFill="1" applyBorder="1" applyAlignment="1">
      <alignment horizontal="left" vertical="center" wrapText="1"/>
    </xf>
    <xf numFmtId="0" fontId="9" fillId="0" borderId="10" xfId="0" applyFont="1" applyBorder="1" applyAlignment="1">
      <alignment horizontal="right"/>
    </xf>
    <xf numFmtId="0" fontId="8" fillId="34" borderId="11" xfId="0" applyFont="1" applyFill="1" applyBorder="1" applyAlignment="1">
      <alignment horizontal="left" vertical="center" wrapText="1"/>
    </xf>
    <xf numFmtId="0" fontId="8" fillId="34" borderId="20" xfId="0" applyFont="1" applyFill="1" applyBorder="1" applyAlignment="1">
      <alignment horizontal="left" vertical="center" wrapText="1"/>
    </xf>
    <xf numFmtId="4" fontId="8" fillId="33" borderId="10" xfId="0" applyNumberFormat="1" applyFont="1" applyFill="1" applyBorder="1" applyAlignment="1">
      <alignment horizontal="left" vertical="center" wrapText="1"/>
    </xf>
    <xf numFmtId="0" fontId="8" fillId="0" borderId="10" xfId="0" applyFont="1" applyBorder="1" applyAlignment="1">
      <alignment horizontal="center" vertical="center" wrapText="1"/>
    </xf>
    <xf numFmtId="0" fontId="8" fillId="34" borderId="10" xfId="0" applyFont="1" applyFill="1" applyBorder="1" applyAlignment="1">
      <alignment horizontal="center" vertical="center" wrapText="1"/>
    </xf>
    <xf numFmtId="0" fontId="8" fillId="34" borderId="10" xfId="0" applyFont="1" applyFill="1" applyBorder="1" applyAlignment="1">
      <alignment horizontal="right" vertical="center" wrapText="1"/>
    </xf>
    <xf numFmtId="0" fontId="10" fillId="34" borderId="10" xfId="0" applyFont="1" applyFill="1" applyBorder="1" applyAlignment="1">
      <alignment horizontal="right" vertical="center" wrapText="1"/>
    </xf>
    <xf numFmtId="0" fontId="5" fillId="34" borderId="11" xfId="0" applyFont="1" applyFill="1" applyBorder="1" applyAlignment="1">
      <alignment horizontal="center" vertical="center" wrapText="1"/>
    </xf>
    <xf numFmtId="0" fontId="5" fillId="34" borderId="20" xfId="0" applyFont="1" applyFill="1" applyBorder="1" applyAlignment="1">
      <alignment horizontal="center" vertical="center" wrapText="1"/>
    </xf>
    <xf numFmtId="4" fontId="8" fillId="33" borderId="11" xfId="0" applyNumberFormat="1" applyFont="1" applyFill="1" applyBorder="1" applyAlignment="1">
      <alignment horizontal="center" vertical="center" wrapText="1"/>
    </xf>
    <xf numFmtId="4" fontId="8" fillId="33" borderId="20" xfId="0" applyNumberFormat="1" applyFont="1" applyFill="1" applyBorder="1" applyAlignment="1">
      <alignment horizontal="center" vertical="center" wrapText="1"/>
    </xf>
    <xf numFmtId="0" fontId="8" fillId="35" borderId="11" xfId="0" applyFont="1" applyFill="1" applyBorder="1" applyAlignment="1">
      <alignment horizontal="right" wrapText="1"/>
    </xf>
    <xf numFmtId="0" fontId="8" fillId="35" borderId="17" xfId="0" applyFont="1" applyFill="1" applyBorder="1" applyAlignment="1">
      <alignment horizontal="right" wrapText="1"/>
    </xf>
    <xf numFmtId="4" fontId="9" fillId="0" borderId="10" xfId="0" applyNumberFormat="1" applyFont="1" applyBorder="1" applyAlignment="1">
      <alignment horizontal="center" vertical="top" wrapText="1"/>
    </xf>
    <xf numFmtId="0" fontId="8" fillId="0" borderId="10" xfId="0" applyFont="1" applyBorder="1" applyAlignment="1">
      <alignment horizontal="right" vertical="top"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0" fillId="0" borderId="10" xfId="0" applyBorder="1" applyAlignment="1">
      <alignment horizontal="left" vertical="center" wrapText="1"/>
    </xf>
    <xf numFmtId="0" fontId="1" fillId="0" borderId="0" xfId="0" applyFont="1" applyAlignment="1">
      <alignment wrapText="1" shrinkToFit="1"/>
    </xf>
    <xf numFmtId="0" fontId="10" fillId="0" borderId="11" xfId="0" applyFont="1" applyBorder="1" applyAlignment="1">
      <alignment horizontal="right" vertical="center"/>
    </xf>
    <xf numFmtId="0" fontId="7" fillId="0" borderId="17" xfId="0" applyFont="1" applyBorder="1" applyAlignment="1">
      <alignment horizontal="right"/>
    </xf>
    <xf numFmtId="4" fontId="9" fillId="0" borderId="10" xfId="0" applyNumberFormat="1" applyFont="1" applyBorder="1" applyAlignment="1">
      <alignment horizontal="center" vertical="center" wrapText="1"/>
    </xf>
    <xf numFmtId="4" fontId="0" fillId="0" borderId="10" xfId="0" applyNumberFormat="1" applyBorder="1" applyAlignment="1">
      <alignment horizontal="center" vertical="center" wrapText="1"/>
    </xf>
    <xf numFmtId="0" fontId="13" fillId="0" borderId="10" xfId="0" applyFont="1" applyBorder="1" applyAlignment="1">
      <alignment wrapText="1"/>
    </xf>
    <xf numFmtId="0" fontId="8" fillId="0" borderId="10" xfId="0" applyFont="1" applyBorder="1" applyAlignment="1">
      <alignment horizontal="center" wrapText="1"/>
    </xf>
    <xf numFmtId="0" fontId="5" fillId="35" borderId="10" xfId="0" applyFont="1" applyFill="1" applyBorder="1" applyAlignment="1">
      <alignment horizontal="center" vertical="center" wrapText="1"/>
    </xf>
    <xf numFmtId="0" fontId="8" fillId="35" borderId="11" xfId="0" applyFont="1" applyFill="1" applyBorder="1" applyAlignment="1">
      <alignment horizontal="left" vertical="center" wrapText="1"/>
    </xf>
    <xf numFmtId="0" fontId="8" fillId="35" borderId="20" xfId="0" applyFont="1" applyFill="1" applyBorder="1" applyAlignment="1">
      <alignment horizontal="left" vertical="center" wrapText="1"/>
    </xf>
    <xf numFmtId="0" fontId="8" fillId="35" borderId="17" xfId="0" applyFont="1" applyFill="1" applyBorder="1" applyAlignment="1">
      <alignment horizontal="left" vertical="center" wrapText="1"/>
    </xf>
    <xf numFmtId="0" fontId="8" fillId="35" borderId="10" xfId="0" applyFont="1" applyFill="1" applyBorder="1" applyAlignment="1">
      <alignment horizontal="center" vertical="center"/>
    </xf>
    <xf numFmtId="0" fontId="8" fillId="35" borderId="10" xfId="0" applyFont="1" applyFill="1" applyBorder="1" applyAlignment="1">
      <alignment horizontal="left" vertical="center"/>
    </xf>
    <xf numFmtId="0" fontId="8"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9" fillId="0" borderId="0" xfId="0" applyFont="1" applyAlignment="1">
      <alignment horizontal="left" vertical="center" wrapText="1"/>
    </xf>
    <xf numFmtId="0" fontId="0" fillId="0" borderId="0" xfId="0" applyFont="1" applyAlignment="1">
      <alignment horizontal="left" vertical="center" wrapText="1"/>
    </xf>
    <xf numFmtId="0" fontId="8" fillId="35" borderId="10" xfId="0" applyFont="1" applyFill="1" applyBorder="1" applyAlignment="1">
      <alignment wrapText="1"/>
    </xf>
    <xf numFmtId="0" fontId="1" fillId="35" borderId="10" xfId="0" applyFont="1" applyFill="1" applyBorder="1" applyAlignment="1">
      <alignment wrapText="1"/>
    </xf>
    <xf numFmtId="0" fontId="5" fillId="35" borderId="11"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8" fillId="33" borderId="10" xfId="0" applyFont="1" applyFill="1" applyBorder="1" applyAlignment="1">
      <alignment wrapText="1"/>
    </xf>
    <xf numFmtId="0" fontId="1" fillId="33" borderId="10" xfId="0" applyFont="1" applyFill="1" applyBorder="1" applyAlignment="1">
      <alignment wrapText="1"/>
    </xf>
    <xf numFmtId="0" fontId="1" fillId="0" borderId="10" xfId="0" applyFont="1" applyBorder="1" applyAlignment="1">
      <alignment horizontal="center" vertical="center" wrapText="1"/>
    </xf>
    <xf numFmtId="0" fontId="8" fillId="35" borderId="10" xfId="0" applyFont="1" applyFill="1" applyBorder="1" applyAlignment="1">
      <alignment horizontal="center" wrapText="1"/>
    </xf>
    <xf numFmtId="0" fontId="8" fillId="35" borderId="10" xfId="0" applyFont="1" applyFill="1" applyBorder="1" applyAlignment="1">
      <alignment horizontal="right" wrapText="1"/>
    </xf>
    <xf numFmtId="0" fontId="1" fillId="35" borderId="10" xfId="0" applyFont="1" applyFill="1" applyBorder="1" applyAlignment="1">
      <alignment horizontal="right" wrapText="1"/>
    </xf>
    <xf numFmtId="0" fontId="8" fillId="35" borderId="10" xfId="0" applyFont="1" applyFill="1" applyBorder="1" applyAlignment="1">
      <alignment horizontal="center" vertical="center" wrapText="1"/>
    </xf>
    <xf numFmtId="0" fontId="8" fillId="35" borderId="10" xfId="0" applyFont="1" applyFill="1" applyBorder="1" applyAlignment="1">
      <alignment horizontal="right" vertical="center" wrapText="1"/>
    </xf>
    <xf numFmtId="0" fontId="1" fillId="35" borderId="10" xfId="0" applyFont="1" applyFill="1" applyBorder="1" applyAlignment="1">
      <alignment horizontal="right" vertical="center" wrapText="1"/>
    </xf>
    <xf numFmtId="0" fontId="8" fillId="35" borderId="11"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0" fillId="35" borderId="20" xfId="0" applyFill="1" applyBorder="1" applyAlignment="1">
      <alignment/>
    </xf>
    <xf numFmtId="0" fontId="0" fillId="35" borderId="17" xfId="0" applyFill="1" applyBorder="1" applyAlignment="1">
      <alignment/>
    </xf>
    <xf numFmtId="0" fontId="8" fillId="35" borderId="21"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0" fillId="35" borderId="22" xfId="0" applyFill="1" applyBorder="1" applyAlignment="1">
      <alignment/>
    </xf>
    <xf numFmtId="0" fontId="8" fillId="35" borderId="11" xfId="0" applyFont="1" applyFill="1" applyBorder="1" applyAlignment="1">
      <alignment horizontal="right" vertical="center" wrapText="1"/>
    </xf>
    <xf numFmtId="0" fontId="7" fillId="35" borderId="17" xfId="0" applyFont="1" applyFill="1" applyBorder="1" applyAlignment="1">
      <alignment horizontal="right" vertical="center" wrapText="1"/>
    </xf>
    <xf numFmtId="0" fontId="7" fillId="0" borderId="17" xfId="0" applyFont="1" applyBorder="1" applyAlignment="1">
      <alignment horizontal="right" vertical="center" wrapText="1"/>
    </xf>
    <xf numFmtId="0" fontId="0" fillId="0" borderId="22" xfId="0" applyBorder="1" applyAlignment="1">
      <alignment/>
    </xf>
    <xf numFmtId="0" fontId="8" fillId="33" borderId="11"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xcel Built-in Normal"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2"/>
  </sheetPr>
  <dimension ref="A1:H195"/>
  <sheetViews>
    <sheetView tabSelected="1" zoomScalePageLayoutView="0" workbookViewId="0" topLeftCell="A145">
      <selection activeCell="I158" sqref="I158"/>
    </sheetView>
  </sheetViews>
  <sheetFormatPr defaultColWidth="9.140625" defaultRowHeight="12.75"/>
  <cols>
    <col min="1" max="1" width="8.421875" style="95" customWidth="1"/>
    <col min="2" max="2" width="34.140625" style="96" customWidth="1"/>
    <col min="3" max="3" width="12.00390625" style="97" bestFit="1" customWidth="1"/>
    <col min="4" max="4" width="9.8515625" style="97" customWidth="1"/>
    <col min="5" max="5" width="10.8515625" style="97" customWidth="1"/>
    <col min="6" max="6" width="9.8515625" style="97" bestFit="1" customWidth="1"/>
    <col min="7" max="7" width="9.8515625" style="89" bestFit="1" customWidth="1"/>
    <col min="8" max="8" width="10.00390625" style="89" customWidth="1"/>
    <col min="9" max="16384" width="9.140625" style="89" customWidth="1"/>
  </cols>
  <sheetData>
    <row r="1" spans="1:6" s="88" customFormat="1" ht="11.25">
      <c r="A1" s="162" t="s">
        <v>79</v>
      </c>
      <c r="B1" s="162"/>
      <c r="C1" s="162"/>
      <c r="D1" s="162"/>
      <c r="E1" s="162"/>
      <c r="F1" s="162"/>
    </row>
    <row r="2" spans="1:6" s="88" customFormat="1" ht="30" customHeight="1">
      <c r="A2" s="165" t="s">
        <v>2</v>
      </c>
      <c r="B2" s="165" t="s">
        <v>3</v>
      </c>
      <c r="C2" s="164" t="s">
        <v>4</v>
      </c>
      <c r="D2" s="164"/>
      <c r="E2" s="164"/>
      <c r="F2" s="164" t="s">
        <v>5</v>
      </c>
    </row>
    <row r="3" spans="1:6" s="88" customFormat="1" ht="19.5" customHeight="1">
      <c r="A3" s="165"/>
      <c r="B3" s="165"/>
      <c r="C3" s="138" t="s">
        <v>40</v>
      </c>
      <c r="D3" s="138" t="s">
        <v>39</v>
      </c>
      <c r="E3" s="138" t="s">
        <v>298</v>
      </c>
      <c r="F3" s="164"/>
    </row>
    <row r="4" spans="1:6" ht="20.25" customHeight="1">
      <c r="A4" s="163" t="s">
        <v>81</v>
      </c>
      <c r="B4" s="166"/>
      <c r="C4" s="166"/>
      <c r="D4" s="166"/>
      <c r="E4" s="166"/>
      <c r="F4" s="166"/>
    </row>
    <row r="5" spans="1:6" ht="17.25" customHeight="1">
      <c r="A5" s="163" t="s">
        <v>82</v>
      </c>
      <c r="B5" s="163"/>
      <c r="C5" s="163"/>
      <c r="D5" s="163"/>
      <c r="E5" s="163"/>
      <c r="F5" s="163"/>
    </row>
    <row r="6" spans="1:6" ht="21">
      <c r="A6" s="20">
        <v>1</v>
      </c>
      <c r="B6" s="15" t="s">
        <v>129</v>
      </c>
      <c r="C6" s="16"/>
      <c r="D6" s="16">
        <v>1250.73</v>
      </c>
      <c r="E6" s="16"/>
      <c r="F6" s="16">
        <f>SUM(C6:E6)</f>
        <v>1250.73</v>
      </c>
    </row>
    <row r="7" spans="1:6" s="91" customFormat="1" ht="31.5">
      <c r="A7" s="20">
        <f>A6+1</f>
        <v>2</v>
      </c>
      <c r="B7" s="15" t="s">
        <v>130</v>
      </c>
      <c r="C7" s="16"/>
      <c r="D7" s="16">
        <v>364.08</v>
      </c>
      <c r="E7" s="16"/>
      <c r="F7" s="16">
        <f aca="true" t="shared" si="0" ref="F7:F15">SUM(C7:E7)</f>
        <v>364.08</v>
      </c>
    </row>
    <row r="8" spans="1:6" s="91" customFormat="1" ht="21">
      <c r="A8" s="20">
        <f aca="true" t="shared" si="1" ref="A8:A16">A7+1</f>
        <v>3</v>
      </c>
      <c r="B8" s="23" t="s">
        <v>131</v>
      </c>
      <c r="C8" s="16"/>
      <c r="D8" s="16">
        <v>15877</v>
      </c>
      <c r="E8" s="16"/>
      <c r="F8" s="16">
        <f t="shared" si="0"/>
        <v>15877</v>
      </c>
    </row>
    <row r="9" spans="1:6" s="91" customFormat="1" ht="21">
      <c r="A9" s="20">
        <f t="shared" si="1"/>
        <v>4</v>
      </c>
      <c r="B9" s="15" t="s">
        <v>132</v>
      </c>
      <c r="C9" s="16"/>
      <c r="D9" s="16">
        <v>2010.9</v>
      </c>
      <c r="E9" s="16"/>
      <c r="F9" s="16">
        <f t="shared" si="0"/>
        <v>2010.9</v>
      </c>
    </row>
    <row r="10" spans="1:6" s="91" customFormat="1" ht="21">
      <c r="A10" s="20">
        <f t="shared" si="1"/>
        <v>5</v>
      </c>
      <c r="B10" s="23" t="s">
        <v>133</v>
      </c>
      <c r="C10" s="16"/>
      <c r="D10" s="16">
        <v>945</v>
      </c>
      <c r="E10" s="16"/>
      <c r="F10" s="16">
        <f t="shared" si="0"/>
        <v>945</v>
      </c>
    </row>
    <row r="11" spans="1:6" s="91" customFormat="1" ht="21">
      <c r="A11" s="20">
        <f t="shared" si="1"/>
        <v>6</v>
      </c>
      <c r="B11" s="23" t="s">
        <v>134</v>
      </c>
      <c r="C11" s="16"/>
      <c r="D11" s="16">
        <v>25920</v>
      </c>
      <c r="E11" s="16"/>
      <c r="F11" s="16">
        <f t="shared" si="0"/>
        <v>25920</v>
      </c>
    </row>
    <row r="12" spans="1:6" s="91" customFormat="1" ht="21">
      <c r="A12" s="20">
        <f t="shared" si="1"/>
        <v>7</v>
      </c>
      <c r="B12" s="23" t="s">
        <v>135</v>
      </c>
      <c r="C12" s="16"/>
      <c r="D12" s="16">
        <v>14550</v>
      </c>
      <c r="E12" s="16"/>
      <c r="F12" s="16">
        <f t="shared" si="0"/>
        <v>14550</v>
      </c>
    </row>
    <row r="13" spans="1:6" s="91" customFormat="1" ht="21">
      <c r="A13" s="20">
        <f t="shared" si="1"/>
        <v>8</v>
      </c>
      <c r="B13" s="15" t="s">
        <v>136</v>
      </c>
      <c r="C13" s="16"/>
      <c r="D13" s="16">
        <v>754</v>
      </c>
      <c r="E13" s="16"/>
      <c r="F13" s="16">
        <f t="shared" si="0"/>
        <v>754</v>
      </c>
    </row>
    <row r="14" spans="1:6" s="91" customFormat="1" ht="21">
      <c r="A14" s="20">
        <f t="shared" si="1"/>
        <v>9</v>
      </c>
      <c r="B14" s="15" t="s">
        <v>137</v>
      </c>
      <c r="C14" s="16"/>
      <c r="D14" s="16">
        <v>842.48</v>
      </c>
      <c r="E14" s="16"/>
      <c r="F14" s="16">
        <f t="shared" si="0"/>
        <v>842.48</v>
      </c>
    </row>
    <row r="15" spans="1:6" s="91" customFormat="1" ht="31.5">
      <c r="A15" s="20">
        <f t="shared" si="1"/>
        <v>10</v>
      </c>
      <c r="B15" s="35" t="s">
        <v>138</v>
      </c>
      <c r="C15" s="16">
        <v>2500</v>
      </c>
      <c r="D15" s="16"/>
      <c r="E15" s="16"/>
      <c r="F15" s="16">
        <f t="shared" si="0"/>
        <v>2500</v>
      </c>
    </row>
    <row r="16" spans="1:6" s="91" customFormat="1" ht="31.5">
      <c r="A16" s="20">
        <f t="shared" si="1"/>
        <v>11</v>
      </c>
      <c r="B16" s="35" t="s">
        <v>302</v>
      </c>
      <c r="C16" s="16">
        <v>4000</v>
      </c>
      <c r="D16" s="16"/>
      <c r="E16" s="16"/>
      <c r="F16" s="16">
        <v>4000</v>
      </c>
    </row>
    <row r="17" spans="1:6" ht="28.5" customHeight="1">
      <c r="A17" s="160" t="s">
        <v>83</v>
      </c>
      <c r="B17" s="161"/>
      <c r="C17" s="22">
        <f>SUM(C6:C16)</f>
        <v>6500</v>
      </c>
      <c r="D17" s="22">
        <f>SUM(D6:D16)</f>
        <v>62514.19000000001</v>
      </c>
      <c r="E17" s="22"/>
      <c r="F17" s="22">
        <f>SUM(F6:F16)</f>
        <v>69014.19</v>
      </c>
    </row>
    <row r="18" spans="1:6" s="92" customFormat="1" ht="11.25">
      <c r="A18" s="28"/>
      <c r="B18" s="69"/>
      <c r="C18" s="29"/>
      <c r="D18" s="29"/>
      <c r="E18" s="29"/>
      <c r="F18" s="29"/>
    </row>
    <row r="19" spans="1:6" ht="15.75" customHeight="1">
      <c r="A19" s="171" t="s">
        <v>84</v>
      </c>
      <c r="B19" s="171"/>
      <c r="C19" s="171"/>
      <c r="D19" s="171"/>
      <c r="E19" s="171"/>
      <c r="F19" s="171"/>
    </row>
    <row r="20" spans="1:6" s="75" customFormat="1" ht="21">
      <c r="A20" s="20">
        <v>1</v>
      </c>
      <c r="B20" s="15" t="s">
        <v>139</v>
      </c>
      <c r="C20" s="16"/>
      <c r="D20" s="16">
        <v>3570</v>
      </c>
      <c r="E20" s="16"/>
      <c r="F20" s="16">
        <f aca="true" t="shared" si="2" ref="F20:F25">SUM(C20:E20)</f>
        <v>3570</v>
      </c>
    </row>
    <row r="21" spans="1:6" s="75" customFormat="1" ht="24" customHeight="1">
      <c r="A21" s="20">
        <f>A20+1</f>
        <v>2</v>
      </c>
      <c r="B21" s="15" t="s">
        <v>140</v>
      </c>
      <c r="C21" s="16"/>
      <c r="D21" s="16">
        <v>457.1</v>
      </c>
      <c r="E21" s="16"/>
      <c r="F21" s="16">
        <f t="shared" si="2"/>
        <v>457.1</v>
      </c>
    </row>
    <row r="22" spans="1:6" s="75" customFormat="1" ht="31.5">
      <c r="A22" s="20">
        <f>A21+1</f>
        <v>3</v>
      </c>
      <c r="B22" s="15" t="s">
        <v>141</v>
      </c>
      <c r="C22" s="16"/>
      <c r="D22" s="16">
        <v>2410</v>
      </c>
      <c r="E22" s="16"/>
      <c r="F22" s="16">
        <f t="shared" si="2"/>
        <v>2410</v>
      </c>
    </row>
    <row r="23" spans="1:6" s="75" customFormat="1" ht="31.5">
      <c r="A23" s="20">
        <f>A22+1</f>
        <v>4</v>
      </c>
      <c r="B23" s="15" t="s">
        <v>142</v>
      </c>
      <c r="C23" s="16"/>
      <c r="D23" s="16">
        <v>1901</v>
      </c>
      <c r="E23" s="16"/>
      <c r="F23" s="16">
        <f t="shared" si="2"/>
        <v>1901</v>
      </c>
    </row>
    <row r="24" spans="1:6" s="75" customFormat="1" ht="21">
      <c r="A24" s="20">
        <f>A23+1</f>
        <v>5</v>
      </c>
      <c r="B24" s="15" t="s">
        <v>307</v>
      </c>
      <c r="C24" s="16"/>
      <c r="D24" s="16">
        <v>5100</v>
      </c>
      <c r="E24" s="16"/>
      <c r="F24" s="16">
        <f t="shared" si="2"/>
        <v>5100</v>
      </c>
    </row>
    <row r="25" spans="1:6" s="75" customFormat="1" ht="21">
      <c r="A25" s="20">
        <f>A24+1</f>
        <v>6</v>
      </c>
      <c r="B25" s="15" t="s">
        <v>305</v>
      </c>
      <c r="C25" s="16"/>
      <c r="D25" s="16">
        <v>19560.07</v>
      </c>
      <c r="E25" s="16"/>
      <c r="F25" s="16">
        <f t="shared" si="2"/>
        <v>19560.07</v>
      </c>
    </row>
    <row r="26" spans="1:7" ht="28.5" customHeight="1">
      <c r="A26" s="160" t="s">
        <v>85</v>
      </c>
      <c r="B26" s="161"/>
      <c r="C26" s="22"/>
      <c r="D26" s="22">
        <f>SUM(D20:D25)</f>
        <v>32998.17</v>
      </c>
      <c r="E26" s="22"/>
      <c r="F26" s="22">
        <f>SUM(F20:F25)</f>
        <v>32998.17</v>
      </c>
      <c r="G26" s="93"/>
    </row>
    <row r="27" spans="1:6" ht="11.25">
      <c r="A27" s="80"/>
      <c r="B27" s="81"/>
      <c r="C27" s="82"/>
      <c r="D27" s="82"/>
      <c r="E27" s="82"/>
      <c r="F27" s="82"/>
    </row>
    <row r="28" spans="1:6" ht="17.25" customHeight="1">
      <c r="A28" s="163" t="s">
        <v>86</v>
      </c>
      <c r="B28" s="163"/>
      <c r="C28" s="163"/>
      <c r="D28" s="163"/>
      <c r="E28" s="163"/>
      <c r="F28" s="163"/>
    </row>
    <row r="29" spans="1:6" s="92" customFormat="1" ht="31.5">
      <c r="A29" s="20">
        <v>1</v>
      </c>
      <c r="B29" s="15" t="s">
        <v>296</v>
      </c>
      <c r="C29" s="16">
        <v>6000</v>
      </c>
      <c r="D29" s="16"/>
      <c r="E29" s="16"/>
      <c r="F29" s="16">
        <v>6000</v>
      </c>
    </row>
    <row r="30" spans="1:6" ht="30.75" customHeight="1">
      <c r="A30" s="160" t="s">
        <v>168</v>
      </c>
      <c r="B30" s="169"/>
      <c r="C30" s="22">
        <f>SUM(C29)</f>
        <v>6000</v>
      </c>
      <c r="D30" s="22"/>
      <c r="E30" s="22"/>
      <c r="F30" s="22">
        <f>SUM(F29:F29)</f>
        <v>6000</v>
      </c>
    </row>
    <row r="31" spans="1:6" ht="11.25">
      <c r="A31" s="71"/>
      <c r="B31" s="83"/>
      <c r="C31" s="76"/>
      <c r="D31" s="76"/>
      <c r="E31" s="76"/>
      <c r="F31" s="76"/>
    </row>
    <row r="32" spans="1:6" ht="17.25" customHeight="1">
      <c r="A32" s="163" t="s">
        <v>87</v>
      </c>
      <c r="B32" s="163"/>
      <c r="C32" s="163"/>
      <c r="D32" s="163"/>
      <c r="E32" s="163"/>
      <c r="F32" s="163"/>
    </row>
    <row r="33" spans="1:6" ht="33.75" customHeight="1">
      <c r="A33" s="20">
        <v>1</v>
      </c>
      <c r="B33" s="157" t="s">
        <v>297</v>
      </c>
      <c r="C33" s="16">
        <v>5000</v>
      </c>
      <c r="D33" s="16"/>
      <c r="E33" s="16"/>
      <c r="F33" s="16">
        <v>5000</v>
      </c>
    </row>
    <row r="34" spans="1:6" s="92" customFormat="1" ht="42">
      <c r="A34" s="20">
        <v>2</v>
      </c>
      <c r="B34" s="15" t="s">
        <v>143</v>
      </c>
      <c r="C34" s="16"/>
      <c r="D34" s="16">
        <v>4156.16</v>
      </c>
      <c r="E34" s="16"/>
      <c r="F34" s="16">
        <f>SUM(C34:E34)</f>
        <v>4156.16</v>
      </c>
    </row>
    <row r="35" spans="1:6" s="92" customFormat="1" ht="21">
      <c r="A35" s="20">
        <v>3</v>
      </c>
      <c r="B35" s="15" t="s">
        <v>144</v>
      </c>
      <c r="C35" s="16"/>
      <c r="D35" s="16">
        <v>948</v>
      </c>
      <c r="E35" s="16"/>
      <c r="F35" s="16">
        <f>SUM(C35:E35)</f>
        <v>948</v>
      </c>
    </row>
    <row r="36" spans="1:6" ht="30.75" customHeight="1">
      <c r="A36" s="160" t="s">
        <v>88</v>
      </c>
      <c r="B36" s="169"/>
      <c r="C36" s="22">
        <f>SUM(C33:C35)</f>
        <v>5000</v>
      </c>
      <c r="D36" s="22">
        <f>SUM(D33:D35)</f>
        <v>5104.16</v>
      </c>
      <c r="E36" s="22"/>
      <c r="F36" s="22">
        <f>SUM(F33:F35)</f>
        <v>10104.16</v>
      </c>
    </row>
    <row r="37" spans="1:6" ht="11.25">
      <c r="A37" s="71"/>
      <c r="B37" s="83"/>
      <c r="C37" s="76"/>
      <c r="D37" s="76"/>
      <c r="E37" s="76"/>
      <c r="F37" s="76"/>
    </row>
    <row r="38" spans="1:6" s="92" customFormat="1" ht="11.25">
      <c r="A38" s="163" t="s">
        <v>317</v>
      </c>
      <c r="B38" s="163"/>
      <c r="C38" s="163"/>
      <c r="D38" s="163"/>
      <c r="E38" s="163"/>
      <c r="F38" s="163"/>
    </row>
    <row r="39" spans="1:6" s="92" customFormat="1" ht="21">
      <c r="A39" s="158">
        <v>1</v>
      </c>
      <c r="B39" s="15" t="s">
        <v>306</v>
      </c>
      <c r="C39" s="159"/>
      <c r="D39" s="16">
        <v>96802.65</v>
      </c>
      <c r="E39" s="159"/>
      <c r="F39" s="16">
        <v>96802.65</v>
      </c>
    </row>
    <row r="40" spans="1:6" s="92" customFormat="1" ht="21">
      <c r="A40" s="158">
        <v>2</v>
      </c>
      <c r="B40" s="15" t="s">
        <v>299</v>
      </c>
      <c r="C40" s="159"/>
      <c r="D40" s="16">
        <v>243115.34</v>
      </c>
      <c r="E40" s="159"/>
      <c r="F40" s="16">
        <v>243115.34</v>
      </c>
    </row>
    <row r="41" spans="1:6" s="92" customFormat="1" ht="31.5">
      <c r="A41" s="158">
        <v>3</v>
      </c>
      <c r="B41" s="15" t="s">
        <v>303</v>
      </c>
      <c r="C41" s="159"/>
      <c r="D41" s="16">
        <v>71507.23</v>
      </c>
      <c r="E41" s="159"/>
      <c r="F41" s="16">
        <v>71507.23</v>
      </c>
    </row>
    <row r="42" spans="1:6" ht="30.75" customHeight="1">
      <c r="A42" s="160" t="s">
        <v>316</v>
      </c>
      <c r="B42" s="169"/>
      <c r="C42" s="22"/>
      <c r="D42" s="22">
        <f>SUM(D39:D41)</f>
        <v>411425.22</v>
      </c>
      <c r="E42" s="22"/>
      <c r="F42" s="22">
        <f>SUM(F39:F41)</f>
        <v>411425.22</v>
      </c>
    </row>
    <row r="43" spans="1:6" ht="11.25">
      <c r="A43" s="71"/>
      <c r="B43" s="83"/>
      <c r="C43" s="76"/>
      <c r="D43" s="76"/>
      <c r="E43" s="76"/>
      <c r="F43" s="76"/>
    </row>
    <row r="44" spans="1:6" ht="11.25">
      <c r="A44" s="89"/>
      <c r="B44" s="89"/>
      <c r="C44" s="89"/>
      <c r="D44" s="89"/>
      <c r="E44" s="89"/>
      <c r="F44" s="93"/>
    </row>
    <row r="45" spans="1:6" ht="11.25">
      <c r="A45" s="167" t="s">
        <v>169</v>
      </c>
      <c r="B45" s="168"/>
      <c r="C45" s="11">
        <f>SUM(C36,C30,C26,C17,C42)</f>
        <v>17500</v>
      </c>
      <c r="D45" s="11">
        <f>SUM(D36,D30,D26,D17,D42)</f>
        <v>512041.74</v>
      </c>
      <c r="E45" s="11"/>
      <c r="F45" s="11">
        <f>SUM(F36,F30,F26,F17,F42)</f>
        <v>529541.74</v>
      </c>
    </row>
    <row r="46" s="75" customFormat="1" ht="10.5"/>
    <row r="47" s="75" customFormat="1" ht="10.5"/>
    <row r="48" spans="1:6" s="75" customFormat="1" ht="15" customHeight="1">
      <c r="A48" s="170" t="s">
        <v>170</v>
      </c>
      <c r="B48" s="170"/>
      <c r="C48" s="170"/>
      <c r="D48" s="170"/>
      <c r="E48" s="170"/>
      <c r="F48" s="170"/>
    </row>
    <row r="49" spans="1:6" s="75" customFormat="1" ht="10.5">
      <c r="A49" s="174" t="s">
        <v>171</v>
      </c>
      <c r="B49" s="175"/>
      <c r="C49" s="175"/>
      <c r="D49" s="175"/>
      <c r="E49" s="175"/>
      <c r="F49" s="175"/>
    </row>
    <row r="50" spans="1:6" s="92" customFormat="1" ht="11.25">
      <c r="A50" s="163" t="s">
        <v>8</v>
      </c>
      <c r="B50" s="163"/>
      <c r="C50" s="163"/>
      <c r="D50" s="163"/>
      <c r="E50" s="163"/>
      <c r="F50" s="163"/>
    </row>
    <row r="51" spans="1:6" s="92" customFormat="1" ht="11.25">
      <c r="A51" s="20">
        <v>1</v>
      </c>
      <c r="B51" s="23" t="s">
        <v>72</v>
      </c>
      <c r="C51" s="16"/>
      <c r="D51" s="16">
        <v>10131.219225</v>
      </c>
      <c r="E51" s="33">
        <v>13468.78601489155</v>
      </c>
      <c r="F51" s="16">
        <f>SUM(D51:E51)</f>
        <v>23600.00523989155</v>
      </c>
    </row>
    <row r="52" spans="1:6" s="75" customFormat="1" ht="11.25">
      <c r="A52" s="172" t="s">
        <v>16</v>
      </c>
      <c r="B52" s="173"/>
      <c r="C52" s="22"/>
      <c r="D52" s="22">
        <f>SUM(D51)</f>
        <v>10131.219225</v>
      </c>
      <c r="E52" s="22">
        <f>SUM(E51)</f>
        <v>13468.78601489155</v>
      </c>
      <c r="F52" s="22">
        <f>SUM(D52:E52)</f>
        <v>23600.00523989155</v>
      </c>
    </row>
    <row r="53" spans="1:6" s="75" customFormat="1" ht="10.5" customHeight="1">
      <c r="A53" s="20"/>
      <c r="B53" s="23"/>
      <c r="C53" s="16"/>
      <c r="D53" s="16"/>
      <c r="E53" s="16"/>
      <c r="F53" s="16"/>
    </row>
    <row r="54" spans="1:6" s="92" customFormat="1" ht="11.25">
      <c r="A54" s="176" t="s">
        <v>9</v>
      </c>
      <c r="B54" s="176"/>
      <c r="C54" s="176"/>
      <c r="D54" s="176"/>
      <c r="E54" s="176"/>
      <c r="F54" s="176"/>
    </row>
    <row r="55" spans="1:6" s="92" customFormat="1" ht="11.25">
      <c r="A55" s="20">
        <v>1</v>
      </c>
      <c r="B55" s="23" t="s">
        <v>64</v>
      </c>
      <c r="C55" s="16"/>
      <c r="D55" s="16">
        <f>2479.459887+6234</f>
        <v>8713.459887</v>
      </c>
      <c r="E55" s="33">
        <v>9459.472968598251</v>
      </c>
      <c r="F55" s="16">
        <f>SUM(D55:E55)</f>
        <v>18172.93285559825</v>
      </c>
    </row>
    <row r="56" spans="1:6" s="92" customFormat="1" ht="11.25">
      <c r="A56" s="172" t="s">
        <v>17</v>
      </c>
      <c r="B56" s="173"/>
      <c r="C56" s="22"/>
      <c r="D56" s="22">
        <f>SUM(D55)</f>
        <v>8713.459887</v>
      </c>
      <c r="E56" s="22">
        <f>SUM(E55)</f>
        <v>9459.472968598251</v>
      </c>
      <c r="F56" s="22">
        <f>SUM(D56:E56)</f>
        <v>18172.93285559825</v>
      </c>
    </row>
    <row r="57" spans="1:6" s="92" customFormat="1" ht="7.5" customHeight="1">
      <c r="A57" s="84"/>
      <c r="B57" s="85"/>
      <c r="C57" s="86"/>
      <c r="D57" s="86"/>
      <c r="E57" s="86"/>
      <c r="F57" s="86"/>
    </row>
    <row r="58" spans="1:6" ht="11.25">
      <c r="A58" s="163" t="s">
        <v>10</v>
      </c>
      <c r="B58" s="163"/>
      <c r="C58" s="163"/>
      <c r="D58" s="163"/>
      <c r="E58" s="163"/>
      <c r="F58" s="163"/>
    </row>
    <row r="59" spans="1:6" s="91" customFormat="1" ht="10.5">
      <c r="A59" s="71">
        <v>1</v>
      </c>
      <c r="B59" s="83" t="s">
        <v>70</v>
      </c>
      <c r="C59" s="76"/>
      <c r="D59" s="76">
        <v>2382.6489390000006</v>
      </c>
      <c r="E59" s="33">
        <v>8457.144707024927</v>
      </c>
      <c r="F59" s="16">
        <f>SUM(D59:E59)</f>
        <v>10839.793646024928</v>
      </c>
    </row>
    <row r="60" spans="1:6" s="91" customFormat="1" ht="11.25">
      <c r="A60" s="172" t="s">
        <v>18</v>
      </c>
      <c r="B60" s="173"/>
      <c r="C60" s="22"/>
      <c r="D60" s="22">
        <f>SUM(D59)</f>
        <v>2382.6489390000006</v>
      </c>
      <c r="E60" s="22">
        <f>SUM(E59)</f>
        <v>8457.144707024927</v>
      </c>
      <c r="F60" s="22">
        <f>SUM(D60:E60)</f>
        <v>10839.793646024928</v>
      </c>
    </row>
    <row r="61" spans="1:6" s="91" customFormat="1" ht="10.5">
      <c r="A61" s="80"/>
      <c r="B61" s="81"/>
      <c r="C61" s="82"/>
      <c r="D61" s="82"/>
      <c r="E61" s="82"/>
      <c r="F61" s="82"/>
    </row>
    <row r="62" spans="1:6" ht="11.25">
      <c r="A62" s="163" t="s">
        <v>11</v>
      </c>
      <c r="B62" s="163"/>
      <c r="C62" s="163"/>
      <c r="D62" s="163"/>
      <c r="E62" s="163"/>
      <c r="F62" s="163"/>
    </row>
    <row r="63" spans="1:6" s="91" customFormat="1" ht="10.5">
      <c r="A63" s="20">
        <v>1</v>
      </c>
      <c r="B63" s="23" t="s">
        <v>73</v>
      </c>
      <c r="C63" s="16"/>
      <c r="D63" s="16">
        <v>7681.419743000002</v>
      </c>
      <c r="E63" s="33">
        <v>4416.508902557462</v>
      </c>
      <c r="F63" s="16">
        <f>SUM(D63:E63)</f>
        <v>12097.928645557464</v>
      </c>
    </row>
    <row r="64" spans="1:6" s="92" customFormat="1" ht="11.25">
      <c r="A64" s="172" t="s">
        <v>19</v>
      </c>
      <c r="B64" s="173"/>
      <c r="C64" s="22"/>
      <c r="D64" s="22">
        <f>SUM(D63)</f>
        <v>7681.419743000002</v>
      </c>
      <c r="E64" s="22">
        <f>SUM(E63)</f>
        <v>4416.508902557462</v>
      </c>
      <c r="F64" s="22">
        <f>SUM(D64:E64)</f>
        <v>12097.928645557464</v>
      </c>
    </row>
    <row r="65" spans="1:6" s="92" customFormat="1" ht="11.25">
      <c r="A65" s="20"/>
      <c r="B65" s="23"/>
      <c r="C65" s="16"/>
      <c r="D65" s="16"/>
      <c r="E65" s="16"/>
      <c r="F65" s="16"/>
    </row>
    <row r="66" spans="1:6" s="91" customFormat="1" ht="10.5">
      <c r="A66" s="163" t="s">
        <v>12</v>
      </c>
      <c r="B66" s="163"/>
      <c r="C66" s="163"/>
      <c r="D66" s="163"/>
      <c r="E66" s="163"/>
      <c r="F66" s="163"/>
    </row>
    <row r="67" spans="1:6" s="91" customFormat="1" ht="10.5">
      <c r="A67" s="20">
        <v>1</v>
      </c>
      <c r="B67" s="23" t="s">
        <v>383</v>
      </c>
      <c r="C67" s="16"/>
      <c r="D67" s="16">
        <v>19432.78</v>
      </c>
      <c r="E67" s="33">
        <v>3977.99</v>
      </c>
      <c r="F67" s="16">
        <f>SUM(D67:E67)</f>
        <v>23410.769999999997</v>
      </c>
    </row>
    <row r="68" spans="1:6" s="92" customFormat="1" ht="11.25">
      <c r="A68" s="172" t="s">
        <v>20</v>
      </c>
      <c r="B68" s="173"/>
      <c r="C68" s="22"/>
      <c r="D68" s="22">
        <f>SUM(D67)</f>
        <v>19432.78</v>
      </c>
      <c r="E68" s="22">
        <f>SUM(E67)</f>
        <v>3977.99</v>
      </c>
      <c r="F68" s="22">
        <f>SUM(D68:E68)</f>
        <v>23410.769999999997</v>
      </c>
    </row>
    <row r="69" spans="1:6" s="92" customFormat="1" ht="11.25">
      <c r="A69" s="20"/>
      <c r="B69" s="23"/>
      <c r="C69" s="16"/>
      <c r="D69" s="16"/>
      <c r="E69" s="16"/>
      <c r="F69" s="16"/>
    </row>
    <row r="70" spans="1:6" s="91" customFormat="1" ht="10.5">
      <c r="A70" s="163" t="s">
        <v>13</v>
      </c>
      <c r="B70" s="163"/>
      <c r="C70" s="163"/>
      <c r="D70" s="163"/>
      <c r="E70" s="163"/>
      <c r="F70" s="163"/>
    </row>
    <row r="71" spans="1:6" s="91" customFormat="1" ht="10.5">
      <c r="A71" s="20">
        <v>1</v>
      </c>
      <c r="B71" s="23" t="s">
        <v>60</v>
      </c>
      <c r="C71" s="16"/>
      <c r="D71" s="16">
        <v>8025.824734</v>
      </c>
      <c r="E71" s="33">
        <v>4792.382000647459</v>
      </c>
      <c r="F71" s="16">
        <f>SUM(D71:E71)</f>
        <v>12818.206734647458</v>
      </c>
    </row>
    <row r="72" spans="1:6" s="91" customFormat="1" ht="11.25">
      <c r="A72" s="172" t="s">
        <v>21</v>
      </c>
      <c r="B72" s="173"/>
      <c r="C72" s="22"/>
      <c r="D72" s="22">
        <f>SUM(D71)</f>
        <v>8025.824734</v>
      </c>
      <c r="E72" s="22">
        <f>SUM(E71)</f>
        <v>4792.382000647459</v>
      </c>
      <c r="F72" s="22">
        <f>SUM(D72:E72)</f>
        <v>12818.206734647458</v>
      </c>
    </row>
    <row r="73" spans="1:6" s="91" customFormat="1" ht="10.5">
      <c r="A73" s="80"/>
      <c r="B73" s="81"/>
      <c r="C73" s="82"/>
      <c r="D73" s="82"/>
      <c r="E73" s="86"/>
      <c r="F73" s="86"/>
    </row>
    <row r="74" spans="1:6" s="91" customFormat="1" ht="10.5">
      <c r="A74" s="163" t="s">
        <v>14</v>
      </c>
      <c r="B74" s="163"/>
      <c r="C74" s="163"/>
      <c r="D74" s="163"/>
      <c r="E74" s="163"/>
      <c r="F74" s="163"/>
    </row>
    <row r="75" spans="1:6" s="92" customFormat="1" ht="21">
      <c r="A75" s="20">
        <v>1</v>
      </c>
      <c r="B75" s="23" t="s">
        <v>304</v>
      </c>
      <c r="C75" s="16"/>
      <c r="D75" s="16">
        <v>8382.89</v>
      </c>
      <c r="E75" s="33">
        <v>3257.56685011331</v>
      </c>
      <c r="F75" s="16">
        <f>SUM(D75:E75)</f>
        <v>11640.456850113309</v>
      </c>
    </row>
    <row r="76" spans="1:6" ht="11.25">
      <c r="A76" s="172" t="s">
        <v>22</v>
      </c>
      <c r="B76" s="173"/>
      <c r="C76" s="22"/>
      <c r="D76" s="22">
        <f>SUM(D75)</f>
        <v>8382.89</v>
      </c>
      <c r="E76" s="22">
        <f>SUM(E75)</f>
        <v>3257.56685011331</v>
      </c>
      <c r="F76" s="22">
        <f>SUM(D76:E76)</f>
        <v>11640.456850113309</v>
      </c>
    </row>
    <row r="77" spans="1:6" ht="11.25">
      <c r="A77" s="84"/>
      <c r="B77" s="85"/>
      <c r="C77" s="86"/>
      <c r="D77" s="86"/>
      <c r="E77" s="86"/>
      <c r="F77" s="86"/>
    </row>
    <row r="78" spans="1:6" ht="11.25">
      <c r="A78" s="177" t="s">
        <v>15</v>
      </c>
      <c r="B78" s="178"/>
      <c r="C78" s="178"/>
      <c r="D78" s="178"/>
      <c r="E78" s="178"/>
      <c r="F78" s="178"/>
    </row>
    <row r="79" spans="1:6" ht="11.25">
      <c r="A79" s="20">
        <v>1</v>
      </c>
      <c r="B79" s="23" t="s">
        <v>66</v>
      </c>
      <c r="C79" s="16"/>
      <c r="D79" s="16">
        <v>6481.401938999999</v>
      </c>
      <c r="E79" s="33">
        <v>8551.112981547427</v>
      </c>
      <c r="F79" s="16">
        <f>SUM(D79:E79)</f>
        <v>15032.514920547426</v>
      </c>
    </row>
    <row r="80" spans="1:6" ht="11.25">
      <c r="A80" s="172" t="s">
        <v>23</v>
      </c>
      <c r="B80" s="173"/>
      <c r="C80" s="22"/>
      <c r="D80" s="22">
        <f>SUM(D79)</f>
        <v>6481.401938999999</v>
      </c>
      <c r="E80" s="22">
        <f>SUM(E79)</f>
        <v>8551.112981547427</v>
      </c>
      <c r="F80" s="22">
        <f>SUM(D80:E80)</f>
        <v>15032.514920547426</v>
      </c>
    </row>
    <row r="81" spans="1:6" ht="11.25">
      <c r="A81" s="71"/>
      <c r="B81" s="83"/>
      <c r="C81" s="76"/>
      <c r="D81" s="76"/>
      <c r="E81" s="76"/>
      <c r="F81" s="76"/>
    </row>
    <row r="82" spans="1:6" ht="11.25">
      <c r="A82" s="172" t="s">
        <v>172</v>
      </c>
      <c r="B82" s="173"/>
      <c r="C82" s="22"/>
      <c r="D82" s="22">
        <f>SUM(D80,D76,D72,D68,D64,D60,D56,D52)</f>
        <v>71231.644467</v>
      </c>
      <c r="E82" s="22">
        <f>SUM(E80,E76,E72,E68,E64,E60,E56,E52)</f>
        <v>56380.964425380385</v>
      </c>
      <c r="F82" s="22">
        <f>SUM(F80,F76,F72,F68,F64,F60,F56,F52)</f>
        <v>127612.60889238038</v>
      </c>
    </row>
    <row r="83" spans="1:6" ht="11.25">
      <c r="A83" s="80"/>
      <c r="B83" s="81"/>
      <c r="C83" s="82"/>
      <c r="D83" s="82"/>
      <c r="E83" s="82"/>
      <c r="F83" s="82"/>
    </row>
    <row r="84" spans="1:6" ht="12.75" customHeight="1">
      <c r="A84" s="163" t="s">
        <v>173</v>
      </c>
      <c r="B84" s="163"/>
      <c r="C84" s="163"/>
      <c r="D84" s="163"/>
      <c r="E84" s="163"/>
      <c r="F84" s="163"/>
    </row>
    <row r="85" spans="1:6" ht="11.25">
      <c r="A85" s="163" t="s">
        <v>41</v>
      </c>
      <c r="B85" s="163"/>
      <c r="C85" s="163"/>
      <c r="D85" s="163"/>
      <c r="E85" s="163"/>
      <c r="F85" s="163"/>
    </row>
    <row r="86" spans="1:6" ht="11.25">
      <c r="A86" s="20">
        <v>1</v>
      </c>
      <c r="B86" s="23" t="s">
        <v>65</v>
      </c>
      <c r="C86" s="16"/>
      <c r="D86" s="16">
        <v>9339.613185999999</v>
      </c>
      <c r="E86" s="33">
        <v>16193.865976044028</v>
      </c>
      <c r="F86" s="16">
        <f>SUM(D86:E86)</f>
        <v>25533.479162044026</v>
      </c>
    </row>
    <row r="87" spans="1:6" ht="11.25">
      <c r="A87" s="172" t="s">
        <v>24</v>
      </c>
      <c r="B87" s="173"/>
      <c r="C87" s="22"/>
      <c r="D87" s="22">
        <f>SUM(D86)</f>
        <v>9339.613185999999</v>
      </c>
      <c r="E87" s="22">
        <f>SUM(E86)</f>
        <v>16193.865976044028</v>
      </c>
      <c r="F87" s="22">
        <f>SUM(D87:E87)</f>
        <v>25533.479162044026</v>
      </c>
    </row>
    <row r="88" spans="1:6" s="98" customFormat="1" ht="10.5">
      <c r="A88" s="84"/>
      <c r="B88" s="85"/>
      <c r="C88" s="86"/>
      <c r="D88" s="86"/>
      <c r="E88" s="16"/>
      <c r="F88" s="86"/>
    </row>
    <row r="89" spans="1:6" s="98" customFormat="1" ht="12.75" customHeight="1">
      <c r="A89" s="163" t="s">
        <v>42</v>
      </c>
      <c r="B89" s="163"/>
      <c r="C89" s="163"/>
      <c r="D89" s="163"/>
      <c r="E89" s="163"/>
      <c r="F89" s="163"/>
    </row>
    <row r="90" spans="1:6" s="98" customFormat="1" ht="10.5">
      <c r="A90" s="20">
        <v>1</v>
      </c>
      <c r="B90" s="23" t="s">
        <v>67</v>
      </c>
      <c r="C90" s="16"/>
      <c r="D90" s="16">
        <v>4478.532687999999</v>
      </c>
      <c r="E90" s="33">
        <v>5450.159922304953</v>
      </c>
      <c r="F90" s="16">
        <f>SUM(D90:E90)</f>
        <v>9928.692610304952</v>
      </c>
    </row>
    <row r="91" spans="1:6" s="98" customFormat="1" ht="14.25" customHeight="1">
      <c r="A91" s="172" t="s">
        <v>25</v>
      </c>
      <c r="B91" s="173"/>
      <c r="C91" s="22"/>
      <c r="D91" s="22">
        <f>SUM(D90)</f>
        <v>4478.532687999999</v>
      </c>
      <c r="E91" s="22">
        <f>SUM(E90)</f>
        <v>5450.159922304953</v>
      </c>
      <c r="F91" s="22">
        <f>SUM(D91:E91)</f>
        <v>9928.692610304952</v>
      </c>
    </row>
    <row r="92" spans="1:6" s="34" customFormat="1" ht="14.25" customHeight="1">
      <c r="A92" s="84"/>
      <c r="B92" s="85"/>
      <c r="C92" s="86"/>
      <c r="D92" s="86"/>
      <c r="E92" s="86"/>
      <c r="F92" s="86"/>
    </row>
    <row r="93" spans="1:6" s="98" customFormat="1" ht="10.5">
      <c r="A93" s="163" t="s">
        <v>43</v>
      </c>
      <c r="B93" s="163"/>
      <c r="C93" s="163"/>
      <c r="D93" s="163"/>
      <c r="E93" s="163"/>
      <c r="F93" s="163"/>
    </row>
    <row r="94" spans="1:6" s="98" customFormat="1" ht="21">
      <c r="A94" s="20">
        <v>1</v>
      </c>
      <c r="B94" s="23" t="s">
        <v>71</v>
      </c>
      <c r="C94" s="16"/>
      <c r="D94" s="16">
        <v>15629.556021</v>
      </c>
      <c r="E94" s="33">
        <v>18229.8452573648</v>
      </c>
      <c r="F94" s="16">
        <f>SUM(D94:E94)</f>
        <v>33859.4012783648</v>
      </c>
    </row>
    <row r="95" spans="1:6" s="98" customFormat="1" ht="11.25">
      <c r="A95" s="172" t="s">
        <v>26</v>
      </c>
      <c r="B95" s="173"/>
      <c r="C95" s="22"/>
      <c r="D95" s="22">
        <f>SUM(D94)</f>
        <v>15629.556021</v>
      </c>
      <c r="E95" s="22">
        <f>SUM(E94)</f>
        <v>18229.8452573648</v>
      </c>
      <c r="F95" s="22">
        <f>SUM(D95:E95)</f>
        <v>33859.4012783648</v>
      </c>
    </row>
    <row r="96" spans="1:6" s="98" customFormat="1" ht="10.5">
      <c r="A96" s="84"/>
      <c r="B96" s="85"/>
      <c r="C96" s="86"/>
      <c r="D96" s="86"/>
      <c r="E96" s="86"/>
      <c r="F96" s="86"/>
    </row>
    <row r="97" spans="1:6" s="98" customFormat="1" ht="10.5">
      <c r="A97" s="163" t="s">
        <v>44</v>
      </c>
      <c r="B97" s="163"/>
      <c r="C97" s="163"/>
      <c r="D97" s="163"/>
      <c r="E97" s="163"/>
      <c r="F97" s="163"/>
    </row>
    <row r="98" spans="1:6" s="98" customFormat="1" ht="10.5">
      <c r="A98" s="20">
        <v>1</v>
      </c>
      <c r="B98" s="23" t="s">
        <v>59</v>
      </c>
      <c r="C98" s="16"/>
      <c r="D98" s="16">
        <v>12893.059849000001</v>
      </c>
      <c r="E98" s="33">
        <v>6201.906118484946</v>
      </c>
      <c r="F98" s="16">
        <f>SUM(D98:E98)</f>
        <v>19094.965967484946</v>
      </c>
    </row>
    <row r="99" spans="1:6" s="98" customFormat="1" ht="11.25">
      <c r="A99" s="172" t="s">
        <v>27</v>
      </c>
      <c r="B99" s="173"/>
      <c r="C99" s="22"/>
      <c r="D99" s="22">
        <f>SUM(D98)</f>
        <v>12893.059849000001</v>
      </c>
      <c r="E99" s="22">
        <f>SUM(E98)</f>
        <v>6201.906118484946</v>
      </c>
      <c r="F99" s="22">
        <f>SUM(D99:E99)</f>
        <v>19094.965967484946</v>
      </c>
    </row>
    <row r="100" spans="1:6" s="98" customFormat="1" ht="10.5">
      <c r="A100" s="80"/>
      <c r="B100" s="81"/>
      <c r="C100" s="82"/>
      <c r="D100" s="86"/>
      <c r="E100" s="86"/>
      <c r="F100" s="86"/>
    </row>
    <row r="101" spans="1:6" s="98" customFormat="1" ht="10.5">
      <c r="A101" s="163" t="s">
        <v>52</v>
      </c>
      <c r="B101" s="163"/>
      <c r="C101" s="163"/>
      <c r="D101" s="163"/>
      <c r="E101" s="163"/>
      <c r="F101" s="163"/>
    </row>
    <row r="102" spans="1:6" s="98" customFormat="1" ht="10.5">
      <c r="A102" s="20">
        <v>1</v>
      </c>
      <c r="B102" s="23" t="s">
        <v>57</v>
      </c>
      <c r="C102" s="16"/>
      <c r="D102" s="16" t="s">
        <v>309</v>
      </c>
      <c r="E102" s="33">
        <v>10085.928132081579</v>
      </c>
      <c r="F102" s="16">
        <f>SUM(D102:E102)</f>
        <v>10085.928132081579</v>
      </c>
    </row>
    <row r="103" spans="1:6" s="98" customFormat="1" ht="11.25">
      <c r="A103" s="172" t="s">
        <v>28</v>
      </c>
      <c r="B103" s="173"/>
      <c r="C103" s="22"/>
      <c r="D103" s="22">
        <f>SUM(D102)</f>
        <v>0</v>
      </c>
      <c r="E103" s="22">
        <f>SUM(E102)</f>
        <v>10085.928132081579</v>
      </c>
      <c r="F103" s="22">
        <f>SUM(D103:E103)</f>
        <v>10085.928132081579</v>
      </c>
    </row>
    <row r="104" spans="1:6" s="98" customFormat="1" ht="10.5">
      <c r="A104" s="84"/>
      <c r="B104" s="85"/>
      <c r="C104" s="86"/>
      <c r="D104" s="86"/>
      <c r="E104" s="86"/>
      <c r="F104" s="86"/>
    </row>
    <row r="105" spans="1:6" s="34" customFormat="1" ht="15" customHeight="1">
      <c r="A105" s="163" t="s">
        <v>45</v>
      </c>
      <c r="B105" s="163"/>
      <c r="C105" s="163"/>
      <c r="D105" s="163"/>
      <c r="E105" s="163"/>
      <c r="F105" s="163"/>
    </row>
    <row r="106" spans="1:6" s="98" customFormat="1" ht="10.5">
      <c r="A106" s="20">
        <v>1</v>
      </c>
      <c r="B106" s="23" t="s">
        <v>63</v>
      </c>
      <c r="C106" s="16"/>
      <c r="D106" s="16">
        <v>3978.7606639999995</v>
      </c>
      <c r="E106" s="33">
        <v>2850.370993849142</v>
      </c>
      <c r="F106" s="16">
        <f>SUM(D106:E106)</f>
        <v>6829.131657849141</v>
      </c>
    </row>
    <row r="107" spans="1:6" s="98" customFormat="1" ht="11.25">
      <c r="A107" s="172" t="s">
        <v>29</v>
      </c>
      <c r="B107" s="173"/>
      <c r="C107" s="22"/>
      <c r="D107" s="22">
        <f>SUM(D106)</f>
        <v>3978.7606639999995</v>
      </c>
      <c r="E107" s="22">
        <f>SUM(E106)</f>
        <v>2850.370993849142</v>
      </c>
      <c r="F107" s="22">
        <f>SUM(D107:E107)</f>
        <v>6829.131657849141</v>
      </c>
    </row>
    <row r="108" spans="1:6" s="98" customFormat="1" ht="10.5">
      <c r="A108" s="84"/>
      <c r="B108" s="85"/>
      <c r="C108" s="86"/>
      <c r="D108" s="86"/>
      <c r="E108" s="86"/>
      <c r="F108" s="86"/>
    </row>
    <row r="109" spans="1:6" s="98" customFormat="1" ht="10.5">
      <c r="A109" s="163" t="s">
        <v>46</v>
      </c>
      <c r="B109" s="163"/>
      <c r="C109" s="163"/>
      <c r="D109" s="163"/>
      <c r="E109" s="163"/>
      <c r="F109" s="163"/>
    </row>
    <row r="110" spans="1:6" s="98" customFormat="1" ht="10.5">
      <c r="A110" s="20">
        <v>1</v>
      </c>
      <c r="B110" s="23" t="s">
        <v>69</v>
      </c>
      <c r="C110" s="16"/>
      <c r="D110" s="16" t="s">
        <v>309</v>
      </c>
      <c r="E110" s="33">
        <v>1910.6882486241502</v>
      </c>
      <c r="F110" s="16">
        <f>SUM(D110:E110)</f>
        <v>1910.6882486241502</v>
      </c>
    </row>
    <row r="111" spans="1:6" s="98" customFormat="1" ht="11.25">
      <c r="A111" s="172" t="s">
        <v>30</v>
      </c>
      <c r="B111" s="173"/>
      <c r="C111" s="22"/>
      <c r="D111" s="22">
        <f>SUM(D110)</f>
        <v>0</v>
      </c>
      <c r="E111" s="22">
        <f>SUM(E110)</f>
        <v>1910.6882486241502</v>
      </c>
      <c r="F111" s="22">
        <f>SUM(D111:E111)</f>
        <v>1910.6882486241502</v>
      </c>
    </row>
    <row r="112" spans="1:6" s="98" customFormat="1" ht="10.5">
      <c r="A112" s="84"/>
      <c r="B112" s="85"/>
      <c r="C112" s="86"/>
      <c r="D112" s="86"/>
      <c r="E112" s="86"/>
      <c r="F112" s="86"/>
    </row>
    <row r="113" spans="1:6" s="98" customFormat="1" ht="10.5">
      <c r="A113" s="163" t="s">
        <v>47</v>
      </c>
      <c r="B113" s="163"/>
      <c r="C113" s="163"/>
      <c r="D113" s="163"/>
      <c r="E113" s="163"/>
      <c r="F113" s="163"/>
    </row>
    <row r="114" spans="1:6" s="34" customFormat="1" ht="16.5" customHeight="1">
      <c r="A114" s="20">
        <v>1</v>
      </c>
      <c r="B114" s="23" t="s">
        <v>61</v>
      </c>
      <c r="C114" s="16"/>
      <c r="D114" s="16">
        <v>14206.924040000002</v>
      </c>
      <c r="E114" s="33">
        <v>7768.044027193267</v>
      </c>
      <c r="F114" s="16">
        <f>SUM(D114:E114)</f>
        <v>21974.96806719327</v>
      </c>
    </row>
    <row r="115" spans="1:6" s="34" customFormat="1" ht="15" customHeight="1">
      <c r="A115" s="172" t="s">
        <v>31</v>
      </c>
      <c r="B115" s="173"/>
      <c r="C115" s="22"/>
      <c r="D115" s="22">
        <f>SUM(D114)</f>
        <v>14206.924040000002</v>
      </c>
      <c r="E115" s="22">
        <f>SUM(E114)</f>
        <v>7768.044027193267</v>
      </c>
      <c r="F115" s="22">
        <f>SUM(D115:E115)</f>
        <v>21974.96806719327</v>
      </c>
    </row>
    <row r="116" spans="1:6" s="98" customFormat="1" ht="10.5">
      <c r="A116" s="84"/>
      <c r="B116" s="85"/>
      <c r="C116" s="86"/>
      <c r="D116" s="86"/>
      <c r="E116" s="16"/>
      <c r="F116" s="86"/>
    </row>
    <row r="117" spans="1:6" ht="11.25">
      <c r="A117" s="163" t="s">
        <v>48</v>
      </c>
      <c r="B117" s="163"/>
      <c r="C117" s="163"/>
      <c r="D117" s="163"/>
      <c r="E117" s="163"/>
      <c r="F117" s="163"/>
    </row>
    <row r="118" spans="1:6" ht="11.25">
      <c r="A118" s="20">
        <v>1</v>
      </c>
      <c r="B118" s="23" t="s">
        <v>58</v>
      </c>
      <c r="C118" s="16"/>
      <c r="D118" s="16">
        <v>15132.497429</v>
      </c>
      <c r="E118" s="33">
        <v>14095.24117837488</v>
      </c>
      <c r="F118" s="16">
        <f>SUM(D118:E118)</f>
        <v>29227.73860737488</v>
      </c>
    </row>
    <row r="119" spans="1:6" ht="11.25">
      <c r="A119" s="172" t="s">
        <v>32</v>
      </c>
      <c r="B119" s="173"/>
      <c r="C119" s="22"/>
      <c r="D119" s="22">
        <f>SUM(D118)</f>
        <v>15132.497429</v>
      </c>
      <c r="E119" s="22">
        <f>SUM(E118)</f>
        <v>14095.24117837488</v>
      </c>
      <c r="F119" s="22">
        <f>SUM(D119:E119)</f>
        <v>29227.73860737488</v>
      </c>
    </row>
    <row r="120" spans="1:6" ht="11.25">
      <c r="A120" s="71"/>
      <c r="B120" s="83"/>
      <c r="C120" s="76"/>
      <c r="D120" s="76"/>
      <c r="E120" s="16"/>
      <c r="F120" s="76"/>
    </row>
    <row r="121" spans="1:6" ht="11.25">
      <c r="A121" s="179" t="s">
        <v>49</v>
      </c>
      <c r="B121" s="180"/>
      <c r="C121" s="180"/>
      <c r="D121" s="180"/>
      <c r="E121" s="180"/>
      <c r="F121" s="180"/>
    </row>
    <row r="122" spans="1:6" ht="11.25">
      <c r="A122" s="20">
        <v>1</v>
      </c>
      <c r="B122" s="23" t="s">
        <v>68</v>
      </c>
      <c r="C122" s="16"/>
      <c r="D122" s="16">
        <v>2922.8075260000005</v>
      </c>
      <c r="E122" s="33">
        <v>8425.82194885076</v>
      </c>
      <c r="F122" s="16">
        <f>SUM(D122:E122)</f>
        <v>11348.62947485076</v>
      </c>
    </row>
    <row r="123" spans="1:6" ht="11.25">
      <c r="A123" s="172" t="s">
        <v>33</v>
      </c>
      <c r="B123" s="173"/>
      <c r="C123" s="22"/>
      <c r="D123" s="22">
        <f>SUM(D122)</f>
        <v>2922.8075260000005</v>
      </c>
      <c r="E123" s="22">
        <f>SUM(E122)</f>
        <v>8425.82194885076</v>
      </c>
      <c r="F123" s="22">
        <f>SUM(D123:E123)</f>
        <v>11348.62947485076</v>
      </c>
    </row>
    <row r="124" spans="1:6" ht="11.25">
      <c r="A124" s="20"/>
      <c r="B124" s="23"/>
      <c r="C124" s="16"/>
      <c r="D124" s="16"/>
      <c r="E124" s="16"/>
      <c r="F124" s="76"/>
    </row>
    <row r="125" spans="1:6" ht="11.25">
      <c r="A125" s="179" t="s">
        <v>50</v>
      </c>
      <c r="B125" s="180"/>
      <c r="C125" s="180"/>
      <c r="D125" s="180"/>
      <c r="E125" s="180"/>
      <c r="F125" s="180"/>
    </row>
    <row r="126" spans="1:6" ht="11.25">
      <c r="A126" s="20">
        <v>1</v>
      </c>
      <c r="B126" s="23" t="s">
        <v>53</v>
      </c>
      <c r="C126" s="16"/>
      <c r="D126" s="16">
        <v>21842.748905</v>
      </c>
      <c r="E126" s="33">
        <v>14001.27290385238</v>
      </c>
      <c r="F126" s="16">
        <f>SUM(D126:E126)</f>
        <v>35844.02180885238</v>
      </c>
    </row>
    <row r="127" spans="1:6" ht="11.25">
      <c r="A127" s="172" t="s">
        <v>34</v>
      </c>
      <c r="B127" s="173"/>
      <c r="C127" s="22"/>
      <c r="D127" s="22">
        <f>SUM(D126)</f>
        <v>21842.748905</v>
      </c>
      <c r="E127" s="22">
        <f>SUM(E126)</f>
        <v>14001.27290385238</v>
      </c>
      <c r="F127" s="22">
        <f>SUM(D127:E127)</f>
        <v>35844.02180885238</v>
      </c>
    </row>
    <row r="128" spans="1:6" ht="11.25">
      <c r="A128" s="80"/>
      <c r="B128" s="81"/>
      <c r="C128" s="82"/>
      <c r="D128" s="86"/>
      <c r="E128" s="86"/>
      <c r="F128" s="86"/>
    </row>
    <row r="129" spans="1:6" ht="11.25">
      <c r="A129" s="163" t="s">
        <v>51</v>
      </c>
      <c r="B129" s="163"/>
      <c r="C129" s="163"/>
      <c r="D129" s="163"/>
      <c r="E129" s="163"/>
      <c r="F129" s="163"/>
    </row>
    <row r="130" spans="1:6" ht="11.25">
      <c r="A130" s="20">
        <v>1</v>
      </c>
      <c r="B130" s="23" t="s">
        <v>62</v>
      </c>
      <c r="C130" s="16"/>
      <c r="D130" s="16" t="s">
        <v>309</v>
      </c>
      <c r="E130" s="33">
        <v>13374.81774036905</v>
      </c>
      <c r="F130" s="16">
        <f>SUM(D130:E130)</f>
        <v>13374.81774036905</v>
      </c>
    </row>
    <row r="131" spans="1:6" ht="11.25">
      <c r="A131" s="172" t="s">
        <v>35</v>
      </c>
      <c r="B131" s="173"/>
      <c r="C131" s="22"/>
      <c r="D131" s="22">
        <f>SUM(D130)</f>
        <v>0</v>
      </c>
      <c r="E131" s="22">
        <f>SUM(E130)</f>
        <v>13374.81774036905</v>
      </c>
      <c r="F131" s="22">
        <f>SUM(D131:E131)</f>
        <v>13374.81774036905</v>
      </c>
    </row>
    <row r="132" spans="1:6" ht="11.25">
      <c r="A132" s="71"/>
      <c r="B132" s="83"/>
      <c r="C132" s="76"/>
      <c r="D132" s="76"/>
      <c r="E132" s="76"/>
      <c r="F132" s="76"/>
    </row>
    <row r="133" spans="1:6" ht="11.25">
      <c r="A133" s="181" t="s">
        <v>174</v>
      </c>
      <c r="B133" s="182"/>
      <c r="C133" s="22"/>
      <c r="D133" s="22">
        <f>SUM(D131,D127,D123,D119,D115,D111,D107,D103,D99,D95,D91,D87)</f>
        <v>100424.50030799999</v>
      </c>
      <c r="E133" s="22">
        <f>SUM(E131,E127,E123,E119,E115,E111,E107,E103,E99,E95,E91,E87)</f>
        <v>118587.96244739395</v>
      </c>
      <c r="F133" s="22">
        <f>SUM(F131,F127,F123,F119,F115,F111,F107,F103,F99,F95,F91,F87)</f>
        <v>219012.46275539394</v>
      </c>
    </row>
    <row r="134" spans="1:6" ht="11.25">
      <c r="A134" s="80"/>
      <c r="B134" s="81"/>
      <c r="C134" s="82"/>
      <c r="D134" s="82"/>
      <c r="E134" s="82"/>
      <c r="F134" s="82"/>
    </row>
    <row r="135" spans="1:6" ht="11.25">
      <c r="A135" s="163" t="s">
        <v>6</v>
      </c>
      <c r="B135" s="163"/>
      <c r="C135" s="163"/>
      <c r="D135" s="163"/>
      <c r="E135" s="163"/>
      <c r="F135" s="163"/>
    </row>
    <row r="136" spans="1:6" ht="11.25">
      <c r="A136" s="20">
        <v>1</v>
      </c>
      <c r="B136" s="23" t="s">
        <v>56</v>
      </c>
      <c r="C136" s="16"/>
      <c r="D136" s="16">
        <v>5964.136708</v>
      </c>
      <c r="E136" s="16">
        <v>5418.837164130787</v>
      </c>
      <c r="F136" s="16">
        <f>SUM(D136:E136)</f>
        <v>11382.973872130788</v>
      </c>
    </row>
    <row r="137" spans="1:6" ht="11.25">
      <c r="A137" s="181" t="s">
        <v>175</v>
      </c>
      <c r="B137" s="182"/>
      <c r="C137" s="22"/>
      <c r="D137" s="22">
        <f>SUM(D136)</f>
        <v>5964.136708</v>
      </c>
      <c r="E137" s="22">
        <f>SUM(E136)</f>
        <v>5418.837164130787</v>
      </c>
      <c r="F137" s="22">
        <f>SUM(D137:E137)</f>
        <v>11382.973872130788</v>
      </c>
    </row>
    <row r="138" spans="1:6" ht="11.25">
      <c r="A138" s="80"/>
      <c r="B138" s="81"/>
      <c r="C138" s="82"/>
      <c r="D138" s="82"/>
      <c r="E138" s="82"/>
      <c r="F138" s="82"/>
    </row>
    <row r="139" spans="1:6" ht="11.25">
      <c r="A139" s="163" t="s">
        <v>7</v>
      </c>
      <c r="B139" s="163"/>
      <c r="C139" s="163"/>
      <c r="D139" s="163"/>
      <c r="E139" s="163"/>
      <c r="F139" s="163"/>
    </row>
    <row r="140" spans="1:6" ht="11.25">
      <c r="A140" s="20">
        <v>1</v>
      </c>
      <c r="B140" s="23" t="s">
        <v>55</v>
      </c>
      <c r="C140" s="16"/>
      <c r="D140" s="16">
        <v>9447.451353</v>
      </c>
      <c r="E140" s="16">
        <v>13124.235674975718</v>
      </c>
      <c r="F140" s="16">
        <f>SUM(D140:E140)</f>
        <v>22571.68702797572</v>
      </c>
    </row>
    <row r="141" spans="1:6" ht="11.25">
      <c r="A141" s="181" t="s">
        <v>176</v>
      </c>
      <c r="B141" s="182"/>
      <c r="C141" s="22"/>
      <c r="D141" s="22">
        <f>SUM(D140)</f>
        <v>9447.451353</v>
      </c>
      <c r="E141" s="22">
        <f>SUM(E140)</f>
        <v>13124.235674975718</v>
      </c>
      <c r="F141" s="22">
        <f>SUM(D141:E141)</f>
        <v>22571.68702797572</v>
      </c>
    </row>
    <row r="142" spans="1:6" ht="11.25">
      <c r="A142" s="80"/>
      <c r="B142" s="81"/>
      <c r="C142" s="82"/>
      <c r="D142" s="82"/>
      <c r="E142" s="82"/>
      <c r="F142" s="82"/>
    </row>
    <row r="143" spans="1:6" ht="11.25">
      <c r="A143" s="163" t="s">
        <v>177</v>
      </c>
      <c r="B143" s="163"/>
      <c r="C143" s="163"/>
      <c r="D143" s="163"/>
      <c r="E143" s="163"/>
      <c r="F143" s="163"/>
    </row>
    <row r="144" spans="1:6" ht="11.25">
      <c r="A144" s="163" t="s">
        <v>178</v>
      </c>
      <c r="B144" s="163"/>
      <c r="C144" s="163"/>
      <c r="D144" s="163"/>
      <c r="E144" s="163"/>
      <c r="F144" s="163"/>
    </row>
    <row r="145" spans="1:6" ht="21.75">
      <c r="A145" s="20">
        <v>1</v>
      </c>
      <c r="B145" s="26" t="s">
        <v>78</v>
      </c>
      <c r="C145" s="16"/>
      <c r="D145" s="137"/>
      <c r="E145" s="16">
        <v>8378</v>
      </c>
      <c r="F145" s="16">
        <f>SUM(D145:E145)</f>
        <v>8378</v>
      </c>
    </row>
    <row r="146" spans="1:6" ht="11.25">
      <c r="A146" s="181" t="s">
        <v>180</v>
      </c>
      <c r="B146" s="182"/>
      <c r="C146" s="22"/>
      <c r="D146" s="139"/>
      <c r="E146" s="94">
        <f>SUM(E145)</f>
        <v>8378</v>
      </c>
      <c r="F146" s="22">
        <f>SUM(D146:E146)</f>
        <v>8378</v>
      </c>
    </row>
    <row r="147" spans="1:6" ht="11.25">
      <c r="A147" s="78"/>
      <c r="B147" s="79"/>
      <c r="C147" s="21"/>
      <c r="D147" s="21"/>
      <c r="E147" s="21"/>
      <c r="F147" s="21"/>
    </row>
    <row r="148" spans="1:6" ht="11.25">
      <c r="A148" s="163" t="s">
        <v>179</v>
      </c>
      <c r="B148" s="163"/>
      <c r="C148" s="163"/>
      <c r="D148" s="163"/>
      <c r="E148" s="163"/>
      <c r="F148" s="163"/>
    </row>
    <row r="149" spans="1:6" ht="21.75">
      <c r="A149" s="20">
        <v>1</v>
      </c>
      <c r="B149" s="26" t="s">
        <v>74</v>
      </c>
      <c r="C149" s="16"/>
      <c r="D149" s="16"/>
      <c r="E149" s="16">
        <v>11000</v>
      </c>
      <c r="F149" s="16">
        <f>SUM(D149:E149)</f>
        <v>11000</v>
      </c>
    </row>
    <row r="150" spans="1:6" ht="21.75">
      <c r="A150" s="20">
        <v>2</v>
      </c>
      <c r="B150" s="26" t="s">
        <v>75</v>
      </c>
      <c r="C150" s="16"/>
      <c r="D150" s="16"/>
      <c r="E150" s="16">
        <v>15000</v>
      </c>
      <c r="F150" s="16">
        <f>SUM(D150:E150)</f>
        <v>15000</v>
      </c>
    </row>
    <row r="151" spans="1:6" ht="21.75">
      <c r="A151" s="20">
        <v>3</v>
      </c>
      <c r="B151" s="26" t="s">
        <v>76</v>
      </c>
      <c r="C151" s="16"/>
      <c r="D151" s="16"/>
      <c r="E151" s="16">
        <v>8000</v>
      </c>
      <c r="F151" s="16">
        <f>SUM(D151:E151)</f>
        <v>8000</v>
      </c>
    </row>
    <row r="152" spans="1:6" ht="21.75">
      <c r="A152" s="20">
        <v>4</v>
      </c>
      <c r="B152" s="26" t="s">
        <v>77</v>
      </c>
      <c r="C152" s="16"/>
      <c r="D152" s="16"/>
      <c r="E152" s="16">
        <v>6000</v>
      </c>
      <c r="F152" s="16">
        <f>SUM(D152:E152)</f>
        <v>6000</v>
      </c>
    </row>
    <row r="153" spans="1:6" ht="11.25">
      <c r="A153" s="181" t="s">
        <v>181</v>
      </c>
      <c r="B153" s="182"/>
      <c r="C153" s="22"/>
      <c r="D153" s="22"/>
      <c r="E153" s="22">
        <f>SUM(E149:E152)</f>
        <v>40000</v>
      </c>
      <c r="F153" s="22">
        <f>SUM(F149:F152)</f>
        <v>40000</v>
      </c>
    </row>
    <row r="154" spans="1:6" ht="11.25">
      <c r="A154" s="20"/>
      <c r="B154" s="26"/>
      <c r="C154" s="16"/>
      <c r="D154" s="16"/>
      <c r="E154" s="16"/>
      <c r="F154" s="16"/>
    </row>
    <row r="155" spans="1:6" ht="11.25">
      <c r="A155" s="183" t="s">
        <v>182</v>
      </c>
      <c r="B155" s="183"/>
      <c r="C155" s="22"/>
      <c r="D155" s="22"/>
      <c r="E155" s="22">
        <f>SUM(E146,E153)</f>
        <v>48378</v>
      </c>
      <c r="F155" s="22">
        <f>SUM(F146,F153)</f>
        <v>48378</v>
      </c>
    </row>
    <row r="156" spans="1:6" ht="11.25">
      <c r="A156" s="20"/>
      <c r="B156" s="23"/>
      <c r="C156" s="16"/>
      <c r="D156" s="16"/>
      <c r="E156" s="16"/>
      <c r="F156" s="16"/>
    </row>
    <row r="157" spans="1:6" ht="11.25">
      <c r="A157" s="184" t="s">
        <v>183</v>
      </c>
      <c r="B157" s="185"/>
      <c r="C157" s="11"/>
      <c r="D157" s="11">
        <f>SUM(D155,D141,D137,D133,D82)</f>
        <v>187067.73283599998</v>
      </c>
      <c r="E157" s="11">
        <f>SUM(E155,E141,E137,E133,E82)</f>
        <v>241889.99971188087</v>
      </c>
      <c r="F157" s="11">
        <f>SUM(F155,F141,F137,F133,F82)</f>
        <v>428957.73254788085</v>
      </c>
    </row>
    <row r="158" spans="1:6" ht="11.25">
      <c r="A158" s="20"/>
      <c r="B158" s="23"/>
      <c r="C158" s="16"/>
      <c r="D158" s="16"/>
      <c r="E158" s="16"/>
      <c r="F158" s="16"/>
    </row>
    <row r="159" spans="1:6" ht="11.25">
      <c r="A159" s="186" t="s">
        <v>36</v>
      </c>
      <c r="B159" s="187"/>
      <c r="C159" s="11">
        <f>SUM(C157,C45)</f>
        <v>17500</v>
      </c>
      <c r="D159" s="11">
        <f>SUM(D157,D45)</f>
        <v>699109.4728359999</v>
      </c>
      <c r="E159" s="11">
        <f>SUM(E157,E45)</f>
        <v>241889.99971188087</v>
      </c>
      <c r="F159" s="11">
        <f>SUM(F157,F45)</f>
        <v>958499.4725478808</v>
      </c>
    </row>
    <row r="162" spans="1:6" ht="11.25">
      <c r="A162" s="193" t="s">
        <v>310</v>
      </c>
      <c r="B162" s="194"/>
      <c r="C162" s="194"/>
      <c r="D162" s="194"/>
      <c r="E162" s="194"/>
      <c r="F162" s="194"/>
    </row>
    <row r="165" spans="1:8" ht="12.75">
      <c r="A165" s="195" t="s">
        <v>318</v>
      </c>
      <c r="B165" s="196"/>
      <c r="C165" s="196"/>
      <c r="D165" s="196"/>
      <c r="E165" s="196"/>
      <c r="F165" s="196"/>
      <c r="G165" s="197"/>
      <c r="H165" s="197"/>
    </row>
    <row r="166" spans="1:8" ht="49.5" customHeight="1">
      <c r="A166" s="193" t="s">
        <v>375</v>
      </c>
      <c r="B166" s="193"/>
      <c r="C166" s="198"/>
      <c r="D166" s="198"/>
      <c r="E166" s="198"/>
      <c r="F166" s="198"/>
      <c r="G166" s="197"/>
      <c r="H166" s="197"/>
    </row>
    <row r="167" spans="1:8" ht="48" customHeight="1">
      <c r="A167" s="193" t="s">
        <v>374</v>
      </c>
      <c r="B167" s="193"/>
      <c r="C167" s="198"/>
      <c r="D167" s="198"/>
      <c r="E167" s="198"/>
      <c r="F167" s="198"/>
      <c r="G167" s="197"/>
      <c r="H167" s="197"/>
    </row>
    <row r="168" spans="1:8" ht="11.25">
      <c r="A168" s="141"/>
      <c r="B168" s="142"/>
      <c r="C168" s="142"/>
      <c r="D168" s="142"/>
      <c r="E168" s="142"/>
      <c r="F168" s="142"/>
      <c r="G168" s="142"/>
      <c r="H168" s="98"/>
    </row>
    <row r="169" spans="1:8" ht="12.75">
      <c r="A169" s="188" t="s">
        <v>319</v>
      </c>
      <c r="B169" s="189"/>
      <c r="C169" s="189"/>
      <c r="D169" s="189"/>
      <c r="E169" s="189"/>
      <c r="F169" s="143" t="s">
        <v>39</v>
      </c>
      <c r="G169" s="144">
        <v>0.8</v>
      </c>
      <c r="H169" s="144">
        <v>0.2</v>
      </c>
    </row>
    <row r="170" spans="1:8" ht="52.5">
      <c r="A170" s="145" t="s">
        <v>2</v>
      </c>
      <c r="B170" s="145" t="s">
        <v>320</v>
      </c>
      <c r="C170" s="146" t="s">
        <v>321</v>
      </c>
      <c r="D170" s="147" t="s">
        <v>322</v>
      </c>
      <c r="E170" s="148" t="s">
        <v>323</v>
      </c>
      <c r="F170" s="94">
        <v>241890</v>
      </c>
      <c r="G170" s="94">
        <v>193512</v>
      </c>
      <c r="H170" s="94">
        <v>48378</v>
      </c>
    </row>
    <row r="171" spans="1:8" ht="11.25">
      <c r="A171" s="149"/>
      <c r="B171" s="149" t="s">
        <v>324</v>
      </c>
      <c r="C171" s="146">
        <v>6178</v>
      </c>
      <c r="D171" s="147">
        <v>510.4</v>
      </c>
      <c r="E171" s="150">
        <v>1</v>
      </c>
      <c r="F171" s="190" t="s">
        <v>325</v>
      </c>
      <c r="G171" s="191"/>
      <c r="H171" s="192"/>
    </row>
    <row r="172" spans="1:8" ht="11.25">
      <c r="A172" s="149" t="s">
        <v>326</v>
      </c>
      <c r="B172" s="149" t="s">
        <v>327</v>
      </c>
      <c r="C172" s="146">
        <v>3786</v>
      </c>
      <c r="D172" s="147">
        <v>306.017</v>
      </c>
      <c r="E172" s="148"/>
      <c r="F172" s="94"/>
      <c r="G172" s="94"/>
      <c r="H172" s="94"/>
    </row>
    <row r="173" spans="1:8" ht="11.25">
      <c r="A173" s="151" t="s">
        <v>328</v>
      </c>
      <c r="B173" s="151" t="s">
        <v>329</v>
      </c>
      <c r="C173" s="152">
        <v>582</v>
      </c>
      <c r="D173" s="153">
        <v>34.927</v>
      </c>
      <c r="E173" s="154">
        <v>0.09420524441566851</v>
      </c>
      <c r="F173" s="33"/>
      <c r="G173" s="33">
        <v>18229.8452573648</v>
      </c>
      <c r="H173" s="33"/>
    </row>
    <row r="174" spans="1:8" ht="11.25">
      <c r="A174" s="151" t="s">
        <v>330</v>
      </c>
      <c r="B174" s="151" t="s">
        <v>331</v>
      </c>
      <c r="C174" s="152">
        <v>517</v>
      </c>
      <c r="D174" s="153">
        <v>30.318</v>
      </c>
      <c r="E174" s="154">
        <v>0.08368404014244092</v>
      </c>
      <c r="F174" s="33"/>
      <c r="G174" s="33">
        <v>16193.865976044028</v>
      </c>
      <c r="H174" s="33"/>
    </row>
    <row r="175" spans="1:8" ht="11.25">
      <c r="A175" s="151" t="s">
        <v>332</v>
      </c>
      <c r="B175" s="151" t="s">
        <v>333</v>
      </c>
      <c r="C175" s="152">
        <v>174</v>
      </c>
      <c r="D175" s="153">
        <v>16.004</v>
      </c>
      <c r="E175" s="154">
        <v>0.028164454516024603</v>
      </c>
      <c r="F175" s="33"/>
      <c r="G175" s="33">
        <v>5450.159922304953</v>
      </c>
      <c r="H175" s="33"/>
    </row>
    <row r="176" spans="1:8" ht="11.25">
      <c r="A176" s="151" t="s">
        <v>334</v>
      </c>
      <c r="B176" s="151" t="s">
        <v>335</v>
      </c>
      <c r="C176" s="152">
        <v>198</v>
      </c>
      <c r="D176" s="153">
        <v>21.741</v>
      </c>
      <c r="E176" s="154">
        <v>0.03204920686306248</v>
      </c>
      <c r="F176" s="33"/>
      <c r="G176" s="33">
        <v>6201.906118484946</v>
      </c>
      <c r="H176" s="33"/>
    </row>
    <row r="177" spans="1:8" ht="11.25">
      <c r="A177" s="151" t="s">
        <v>336</v>
      </c>
      <c r="B177" s="151" t="s">
        <v>337</v>
      </c>
      <c r="C177" s="152">
        <v>322</v>
      </c>
      <c r="D177" s="153">
        <v>29.494</v>
      </c>
      <c r="E177" s="154">
        <v>0.05212042732275817</v>
      </c>
      <c r="F177" s="33"/>
      <c r="G177" s="33">
        <v>10085.928132081579</v>
      </c>
      <c r="H177" s="33"/>
    </row>
    <row r="178" spans="1:8" ht="11.25">
      <c r="A178" s="151" t="s">
        <v>338</v>
      </c>
      <c r="B178" s="151" t="s">
        <v>339</v>
      </c>
      <c r="C178" s="152">
        <v>91</v>
      </c>
      <c r="D178" s="153">
        <v>13.817</v>
      </c>
      <c r="E178" s="154">
        <v>0.014729685982518614</v>
      </c>
      <c r="F178" s="33"/>
      <c r="G178" s="33">
        <v>2850.370993849142</v>
      </c>
      <c r="H178" s="33"/>
    </row>
    <row r="179" spans="1:8" ht="11.25">
      <c r="A179" s="151" t="s">
        <v>340</v>
      </c>
      <c r="B179" s="151" t="s">
        <v>341</v>
      </c>
      <c r="C179" s="152">
        <v>61</v>
      </c>
      <c r="D179" s="153">
        <v>6.335</v>
      </c>
      <c r="E179" s="154">
        <v>0.00987374554872127</v>
      </c>
      <c r="F179" s="33"/>
      <c r="G179" s="33">
        <v>1910.6882486241502</v>
      </c>
      <c r="H179" s="33"/>
    </row>
    <row r="180" spans="1:8" ht="11.25">
      <c r="A180" s="151" t="s">
        <v>342</v>
      </c>
      <c r="B180" s="151" t="s">
        <v>343</v>
      </c>
      <c r="C180" s="152">
        <v>248</v>
      </c>
      <c r="D180" s="153">
        <v>13.083</v>
      </c>
      <c r="E180" s="154">
        <v>0.04014244091939139</v>
      </c>
      <c r="F180" s="33"/>
      <c r="G180" s="33">
        <v>7768.044027193267</v>
      </c>
      <c r="H180" s="33"/>
    </row>
    <row r="181" spans="1:8" ht="11.25">
      <c r="A181" s="151" t="s">
        <v>344</v>
      </c>
      <c r="B181" s="151" t="s">
        <v>345</v>
      </c>
      <c r="C181" s="152">
        <v>450</v>
      </c>
      <c r="D181" s="153">
        <v>35.689</v>
      </c>
      <c r="E181" s="154">
        <v>0.07283910650696018</v>
      </c>
      <c r="F181" s="33"/>
      <c r="G181" s="33">
        <v>14095.24117837488</v>
      </c>
      <c r="H181" s="33"/>
    </row>
    <row r="182" spans="1:8" ht="11.25">
      <c r="A182" s="151" t="s">
        <v>346</v>
      </c>
      <c r="B182" s="151" t="s">
        <v>347</v>
      </c>
      <c r="C182" s="152">
        <v>269</v>
      </c>
      <c r="D182" s="153">
        <v>29.794</v>
      </c>
      <c r="E182" s="154">
        <v>0.04354159922304953</v>
      </c>
      <c r="F182" s="33"/>
      <c r="G182" s="33">
        <v>8425.82194885076</v>
      </c>
      <c r="H182" s="33"/>
    </row>
    <row r="183" spans="1:8" ht="11.25">
      <c r="A183" s="151" t="s">
        <v>348</v>
      </c>
      <c r="B183" s="151" t="s">
        <v>349</v>
      </c>
      <c r="C183" s="152">
        <v>447</v>
      </c>
      <c r="D183" s="153">
        <v>32.618</v>
      </c>
      <c r="E183" s="154">
        <v>0.07235351246358045</v>
      </c>
      <c r="F183" s="33"/>
      <c r="G183" s="33">
        <v>14001.27290385238</v>
      </c>
      <c r="H183" s="33"/>
    </row>
    <row r="184" spans="1:8" ht="11.25">
      <c r="A184" s="151" t="s">
        <v>350</v>
      </c>
      <c r="B184" s="151" t="s">
        <v>351</v>
      </c>
      <c r="C184" s="152">
        <v>427</v>
      </c>
      <c r="D184" s="153">
        <v>42.197</v>
      </c>
      <c r="E184" s="154">
        <v>0.06911621884104888</v>
      </c>
      <c r="F184" s="33"/>
      <c r="G184" s="33">
        <v>13374.81774036905</v>
      </c>
      <c r="H184" s="33"/>
    </row>
    <row r="185" spans="1:8" ht="11.25">
      <c r="A185" s="149" t="s">
        <v>352</v>
      </c>
      <c r="B185" s="149" t="s">
        <v>353</v>
      </c>
      <c r="C185" s="146">
        <v>1800</v>
      </c>
      <c r="D185" s="147">
        <v>124.018</v>
      </c>
      <c r="E185" s="148"/>
      <c r="F185" s="94"/>
      <c r="G185" s="94"/>
      <c r="H185" s="94"/>
    </row>
    <row r="186" spans="1:8" ht="11.25">
      <c r="A186" s="151" t="s">
        <v>354</v>
      </c>
      <c r="B186" s="151" t="s">
        <v>355</v>
      </c>
      <c r="C186" s="152">
        <v>430</v>
      </c>
      <c r="D186" s="153">
        <v>32.223</v>
      </c>
      <c r="E186" s="154">
        <v>0.06960181288442861</v>
      </c>
      <c r="F186" s="33"/>
      <c r="G186" s="33">
        <v>13468.78601489155</v>
      </c>
      <c r="H186" s="33"/>
    </row>
    <row r="187" spans="1:8" ht="11.25">
      <c r="A187" s="151" t="s">
        <v>356</v>
      </c>
      <c r="B187" s="151" t="s">
        <v>357</v>
      </c>
      <c r="C187" s="152">
        <v>302</v>
      </c>
      <c r="D187" s="153">
        <v>13.527</v>
      </c>
      <c r="E187" s="154">
        <v>0.04888313370022661</v>
      </c>
      <c r="F187" s="33"/>
      <c r="G187" s="33">
        <v>9459.472968598251</v>
      </c>
      <c r="H187" s="33"/>
    </row>
    <row r="188" spans="1:8" ht="11.25">
      <c r="A188" s="151" t="s">
        <v>358</v>
      </c>
      <c r="B188" s="151" t="s">
        <v>359</v>
      </c>
      <c r="C188" s="152">
        <v>270</v>
      </c>
      <c r="D188" s="153">
        <v>29.795</v>
      </c>
      <c r="E188" s="154">
        <v>0.04370346390417611</v>
      </c>
      <c r="F188" s="33"/>
      <c r="G188" s="33">
        <v>8457.144707024927</v>
      </c>
      <c r="H188" s="33"/>
    </row>
    <row r="189" spans="1:8" ht="11.25">
      <c r="A189" s="151" t="s">
        <v>360</v>
      </c>
      <c r="B189" s="151" t="s">
        <v>361</v>
      </c>
      <c r="C189" s="152">
        <v>141</v>
      </c>
      <c r="D189" s="153">
        <v>6.459</v>
      </c>
      <c r="E189" s="154">
        <v>0.022822920038847522</v>
      </c>
      <c r="F189" s="33"/>
      <c r="G189" s="33">
        <v>4416.508902557462</v>
      </c>
      <c r="H189" s="33"/>
    </row>
    <row r="190" spans="1:8" ht="11.25">
      <c r="A190" s="151" t="s">
        <v>362</v>
      </c>
      <c r="B190" s="151" t="s">
        <v>363</v>
      </c>
      <c r="C190" s="152">
        <v>127</v>
      </c>
      <c r="D190" s="153">
        <v>6.173</v>
      </c>
      <c r="E190" s="154">
        <v>0.020556814503075428</v>
      </c>
      <c r="F190" s="33"/>
      <c r="G190" s="33">
        <v>3977.9902881191324</v>
      </c>
      <c r="H190" s="33"/>
    </row>
    <row r="191" spans="1:8" ht="11.25">
      <c r="A191" s="151" t="s">
        <v>364</v>
      </c>
      <c r="B191" s="151" t="s">
        <v>365</v>
      </c>
      <c r="C191" s="152">
        <v>153</v>
      </c>
      <c r="D191" s="153">
        <v>9.644</v>
      </c>
      <c r="E191" s="154">
        <v>0.02476529621236646</v>
      </c>
      <c r="F191" s="33"/>
      <c r="G191" s="33">
        <v>4792.382000647459</v>
      </c>
      <c r="H191" s="33"/>
    </row>
    <row r="192" spans="1:8" ht="11.25">
      <c r="A192" s="151" t="s">
        <v>366</v>
      </c>
      <c r="B192" s="151" t="s">
        <v>367</v>
      </c>
      <c r="C192" s="152">
        <v>104</v>
      </c>
      <c r="D192" s="153">
        <v>5.179</v>
      </c>
      <c r="E192" s="154">
        <v>0.016833926837164132</v>
      </c>
      <c r="F192" s="33"/>
      <c r="G192" s="33">
        <v>3257.56685011331</v>
      </c>
      <c r="H192" s="33"/>
    </row>
    <row r="193" spans="1:8" ht="11.25">
      <c r="A193" s="151" t="s">
        <v>368</v>
      </c>
      <c r="B193" s="151" t="s">
        <v>369</v>
      </c>
      <c r="C193" s="152">
        <v>273</v>
      </c>
      <c r="D193" s="153">
        <v>21.018</v>
      </c>
      <c r="E193" s="154">
        <v>0.04418905794755584</v>
      </c>
      <c r="F193" s="33"/>
      <c r="G193" s="33">
        <v>8551.112981547427</v>
      </c>
      <c r="H193" s="33"/>
    </row>
    <row r="194" spans="1:8" ht="11.25">
      <c r="A194" s="149" t="s">
        <v>370</v>
      </c>
      <c r="B194" s="149" t="s">
        <v>371</v>
      </c>
      <c r="C194" s="146">
        <v>173</v>
      </c>
      <c r="D194" s="147">
        <v>44.672</v>
      </c>
      <c r="E194" s="155">
        <v>0.028002589834898024</v>
      </c>
      <c r="F194" s="94"/>
      <c r="G194" s="94">
        <v>5418.837164130787</v>
      </c>
      <c r="H194" s="94"/>
    </row>
    <row r="195" spans="1:8" ht="11.25">
      <c r="A195" s="149" t="s">
        <v>372</v>
      </c>
      <c r="B195" s="149" t="s">
        <v>373</v>
      </c>
      <c r="C195" s="146">
        <v>419</v>
      </c>
      <c r="D195" s="147">
        <v>35.693</v>
      </c>
      <c r="E195" s="155">
        <v>0.06782130139203625</v>
      </c>
      <c r="F195" s="94"/>
      <c r="G195" s="94">
        <v>13124.235674975718</v>
      </c>
      <c r="H195" s="94"/>
    </row>
  </sheetData>
  <sheetProtection/>
  <mergeCells count="80">
    <mergeCell ref="A169:E169"/>
    <mergeCell ref="F171:H171"/>
    <mergeCell ref="A162:F162"/>
    <mergeCell ref="A165:H165"/>
    <mergeCell ref="A166:H166"/>
    <mergeCell ref="A167:H167"/>
    <mergeCell ref="A153:B153"/>
    <mergeCell ref="A155:B155"/>
    <mergeCell ref="A157:B157"/>
    <mergeCell ref="A159:B159"/>
    <mergeCell ref="A143:F143"/>
    <mergeCell ref="A144:F144"/>
    <mergeCell ref="A146:B146"/>
    <mergeCell ref="A148:F148"/>
    <mergeCell ref="A135:F135"/>
    <mergeCell ref="A137:B137"/>
    <mergeCell ref="A139:F139"/>
    <mergeCell ref="A141:B141"/>
    <mergeCell ref="A127:B127"/>
    <mergeCell ref="A129:F129"/>
    <mergeCell ref="A131:B131"/>
    <mergeCell ref="A133:B133"/>
    <mergeCell ref="A119:B119"/>
    <mergeCell ref="A121:F121"/>
    <mergeCell ref="A123:B123"/>
    <mergeCell ref="A125:F125"/>
    <mergeCell ref="A111:B111"/>
    <mergeCell ref="A113:F113"/>
    <mergeCell ref="A115:B115"/>
    <mergeCell ref="A117:F117"/>
    <mergeCell ref="A103:B103"/>
    <mergeCell ref="A105:F105"/>
    <mergeCell ref="A107:B107"/>
    <mergeCell ref="A109:F109"/>
    <mergeCell ref="A95:B95"/>
    <mergeCell ref="A97:F97"/>
    <mergeCell ref="A99:B99"/>
    <mergeCell ref="A101:F101"/>
    <mergeCell ref="A87:B87"/>
    <mergeCell ref="A89:F89"/>
    <mergeCell ref="A91:B91"/>
    <mergeCell ref="A93:F93"/>
    <mergeCell ref="A80:B80"/>
    <mergeCell ref="A82:B82"/>
    <mergeCell ref="A84:F84"/>
    <mergeCell ref="A85:F85"/>
    <mergeCell ref="A72:B72"/>
    <mergeCell ref="A74:F74"/>
    <mergeCell ref="A76:B76"/>
    <mergeCell ref="A78:F78"/>
    <mergeCell ref="A64:B64"/>
    <mergeCell ref="A66:F66"/>
    <mergeCell ref="A68:B68"/>
    <mergeCell ref="A70:F70"/>
    <mergeCell ref="A56:B56"/>
    <mergeCell ref="A58:F58"/>
    <mergeCell ref="A60:B60"/>
    <mergeCell ref="A62:F62"/>
    <mergeCell ref="A49:F49"/>
    <mergeCell ref="A50:F50"/>
    <mergeCell ref="A52:B52"/>
    <mergeCell ref="A54:F54"/>
    <mergeCell ref="A45:B45"/>
    <mergeCell ref="A38:F38"/>
    <mergeCell ref="A42:B42"/>
    <mergeCell ref="A48:F48"/>
    <mergeCell ref="A19:F19"/>
    <mergeCell ref="A28:F28"/>
    <mergeCell ref="A32:F32"/>
    <mergeCell ref="A36:B36"/>
    <mergeCell ref="A30:B30"/>
    <mergeCell ref="A26:B26"/>
    <mergeCell ref="A17:B17"/>
    <mergeCell ref="A1:F1"/>
    <mergeCell ref="A5:F5"/>
    <mergeCell ref="F2:F3"/>
    <mergeCell ref="C2:E2"/>
    <mergeCell ref="A2:A3"/>
    <mergeCell ref="B2:B3"/>
    <mergeCell ref="A4:F4"/>
  </mergeCells>
  <printOptions horizontalCentered="1"/>
  <pageMargins left="0.3937007874015748" right="0.3937007874015748" top="0.3937007874015748" bottom="0.3937007874015748" header="0.1968503937007874" footer="0.7874015748031497"/>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tabColor indexed="50"/>
  </sheetPr>
  <dimension ref="A1:C13"/>
  <sheetViews>
    <sheetView zoomScalePageLayoutView="0" workbookViewId="0" topLeftCell="A1">
      <selection activeCell="B21" sqref="B21"/>
    </sheetView>
  </sheetViews>
  <sheetFormatPr defaultColWidth="9.140625" defaultRowHeight="12.75"/>
  <cols>
    <col min="1" max="1" width="4.140625" style="0" bestFit="1" customWidth="1"/>
    <col min="2" max="2" width="57.7109375" style="0" customWidth="1"/>
    <col min="3" max="3" width="11.140625" style="0" customWidth="1"/>
  </cols>
  <sheetData>
    <row r="1" spans="1:3" ht="12.75">
      <c r="A1" s="264" t="s">
        <v>252</v>
      </c>
      <c r="B1" s="265"/>
      <c r="C1" s="270"/>
    </row>
    <row r="2" spans="1:3" ht="21" customHeight="1">
      <c r="A2" s="87" t="s">
        <v>2</v>
      </c>
      <c r="B2" s="87" t="s">
        <v>3</v>
      </c>
      <c r="C2" s="3" t="s">
        <v>5</v>
      </c>
    </row>
    <row r="3" spans="1:3" ht="21" customHeight="1">
      <c r="A3" s="271" t="s">
        <v>256</v>
      </c>
      <c r="B3" s="272"/>
      <c r="C3" s="273"/>
    </row>
    <row r="4" spans="1:3" ht="30" customHeight="1">
      <c r="A4" s="105">
        <v>1</v>
      </c>
      <c r="B4" s="46" t="s">
        <v>253</v>
      </c>
      <c r="C4" s="9">
        <v>114509.55</v>
      </c>
    </row>
    <row r="5" spans="1:3" ht="30" customHeight="1">
      <c r="A5" s="105">
        <v>2</v>
      </c>
      <c r="B5" s="46" t="s">
        <v>254</v>
      </c>
      <c r="C5" s="9">
        <v>169979.2</v>
      </c>
    </row>
    <row r="6" spans="1:3" ht="17.25" customHeight="1">
      <c r="A6" s="160" t="s">
        <v>255</v>
      </c>
      <c r="B6" s="269"/>
      <c r="C6" s="24">
        <f>SUM(C4:C5)</f>
        <v>284488.75</v>
      </c>
    </row>
    <row r="8" spans="1:3" ht="32.25" customHeight="1">
      <c r="A8" s="271" t="s">
        <v>260</v>
      </c>
      <c r="B8" s="272"/>
      <c r="C8" s="273"/>
    </row>
    <row r="9" spans="1:3" ht="31.5">
      <c r="A9" s="105">
        <v>1</v>
      </c>
      <c r="B9" s="46" t="s">
        <v>290</v>
      </c>
      <c r="C9" s="9">
        <v>170724.55</v>
      </c>
    </row>
    <row r="10" spans="1:3" ht="31.5">
      <c r="A10" s="105">
        <v>2</v>
      </c>
      <c r="B10" s="46" t="s">
        <v>291</v>
      </c>
      <c r="C10" s="9">
        <v>58404</v>
      </c>
    </row>
    <row r="11" spans="1:3" ht="12.75">
      <c r="A11" s="160" t="s">
        <v>259</v>
      </c>
      <c r="B11" s="269"/>
      <c r="C11" s="24">
        <f>SUM(C9:C10)</f>
        <v>229128.55</v>
      </c>
    </row>
    <row r="13" spans="1:3" ht="12.75">
      <c r="A13" s="267" t="s">
        <v>292</v>
      </c>
      <c r="B13" s="268"/>
      <c r="C13" s="42">
        <f>SUM(C6,C11)</f>
        <v>513617.3</v>
      </c>
    </row>
  </sheetData>
  <sheetProtection/>
  <mergeCells count="6">
    <mergeCell ref="A13:B13"/>
    <mergeCell ref="A11:B11"/>
    <mergeCell ref="A1:C1"/>
    <mergeCell ref="A3:C3"/>
    <mergeCell ref="A6:B6"/>
    <mergeCell ref="A8:C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1"/>
  </sheetPr>
  <dimension ref="A1:D78"/>
  <sheetViews>
    <sheetView zoomScalePageLayoutView="0" workbookViewId="0" topLeftCell="A55">
      <selection activeCell="C80" sqref="C80"/>
    </sheetView>
  </sheetViews>
  <sheetFormatPr defaultColWidth="9.140625" defaultRowHeight="12.75"/>
  <cols>
    <col min="1" max="1" width="8.421875" style="30" customWidth="1"/>
    <col min="2" max="2" width="39.421875" style="31" bestFit="1" customWidth="1"/>
    <col min="3" max="3" width="29.8515625" style="32" customWidth="1"/>
    <col min="4" max="4" width="13.140625" style="32" bestFit="1" customWidth="1"/>
    <col min="5" max="16384" width="9.140625" style="18" customWidth="1"/>
  </cols>
  <sheetData>
    <row r="1" spans="1:4" s="1" customFormat="1" ht="11.25">
      <c r="A1" s="199" t="s">
        <v>123</v>
      </c>
      <c r="B1" s="200"/>
      <c r="C1" s="200"/>
      <c r="D1" s="200"/>
    </row>
    <row r="2" spans="1:4" s="1" customFormat="1" ht="12.75" customHeight="1">
      <c r="A2" s="201" t="s">
        <v>2</v>
      </c>
      <c r="B2" s="202" t="s">
        <v>3</v>
      </c>
      <c r="C2" s="4" t="s">
        <v>4</v>
      </c>
      <c r="D2" s="204" t="s">
        <v>5</v>
      </c>
    </row>
    <row r="3" spans="1:4" s="1" customFormat="1" ht="21.75" customHeight="1">
      <c r="A3" s="201"/>
      <c r="B3" s="203"/>
      <c r="C3" s="5" t="s">
        <v>80</v>
      </c>
      <c r="D3" s="204"/>
    </row>
    <row r="4" spans="1:4" ht="10.5" customHeight="1">
      <c r="A4" s="205" t="s">
        <v>81</v>
      </c>
      <c r="B4" s="206"/>
      <c r="C4" s="206"/>
      <c r="D4" s="207"/>
    </row>
    <row r="5" spans="1:4" ht="10.5">
      <c r="A5" s="170" t="s">
        <v>82</v>
      </c>
      <c r="B5" s="170"/>
      <c r="C5" s="170"/>
      <c r="D5" s="170"/>
    </row>
    <row r="6" spans="1:4" ht="42">
      <c r="A6" s="8">
        <v>1</v>
      </c>
      <c r="B6" s="10" t="s">
        <v>90</v>
      </c>
      <c r="C6" s="9">
        <v>521.41</v>
      </c>
      <c r="D6" s="9">
        <f aca="true" t="shared" si="0" ref="D6:D15">SUM(C6)</f>
        <v>521.41</v>
      </c>
    </row>
    <row r="7" spans="1:4" s="13" customFormat="1" ht="31.5">
      <c r="A7" s="8">
        <f>A6+1</f>
        <v>2</v>
      </c>
      <c r="B7" s="10" t="s">
        <v>91</v>
      </c>
      <c r="C7" s="9">
        <v>839.5300000000007</v>
      </c>
      <c r="D7" s="9">
        <f t="shared" si="0"/>
        <v>839.5300000000007</v>
      </c>
    </row>
    <row r="8" spans="1:4" s="13" customFormat="1" ht="31.5">
      <c r="A8" s="8">
        <f aca="true" t="shared" si="1" ref="A8:A18">A7+1</f>
        <v>3</v>
      </c>
      <c r="B8" s="10" t="s">
        <v>92</v>
      </c>
      <c r="C8" s="9">
        <v>40000</v>
      </c>
      <c r="D8" s="9">
        <f t="shared" si="0"/>
        <v>40000</v>
      </c>
    </row>
    <row r="9" spans="1:4" s="13" customFormat="1" ht="31.5">
      <c r="A9" s="8">
        <f t="shared" si="1"/>
        <v>4</v>
      </c>
      <c r="B9" s="17" t="s">
        <v>94</v>
      </c>
      <c r="C9" s="9">
        <v>1043</v>
      </c>
      <c r="D9" s="9">
        <f t="shared" si="0"/>
        <v>1043</v>
      </c>
    </row>
    <row r="10" spans="1:4" s="13" customFormat="1" ht="18.75" customHeight="1">
      <c r="A10" s="8">
        <f t="shared" si="1"/>
        <v>5</v>
      </c>
      <c r="B10" s="10" t="s">
        <v>96</v>
      </c>
      <c r="C10" s="9">
        <v>886</v>
      </c>
      <c r="D10" s="9">
        <f t="shared" si="0"/>
        <v>886</v>
      </c>
    </row>
    <row r="11" spans="1:4" s="13" customFormat="1" ht="21">
      <c r="A11" s="8">
        <f t="shared" si="1"/>
        <v>6</v>
      </c>
      <c r="B11" s="10" t="s">
        <v>98</v>
      </c>
      <c r="C11" s="9">
        <v>22500</v>
      </c>
      <c r="D11" s="9">
        <f t="shared" si="0"/>
        <v>22500</v>
      </c>
    </row>
    <row r="12" spans="1:4" s="13" customFormat="1" ht="31.5">
      <c r="A12" s="8">
        <f t="shared" si="1"/>
        <v>7</v>
      </c>
      <c r="B12" s="10" t="s">
        <v>100</v>
      </c>
      <c r="C12" s="9">
        <v>2698.02</v>
      </c>
      <c r="D12" s="9">
        <f t="shared" si="0"/>
        <v>2698.02</v>
      </c>
    </row>
    <row r="13" spans="1:4" s="13" customFormat="1" ht="21">
      <c r="A13" s="8">
        <f t="shared" si="1"/>
        <v>8</v>
      </c>
      <c r="B13" s="10" t="s">
        <v>101</v>
      </c>
      <c r="C13" s="9">
        <v>2080</v>
      </c>
      <c r="D13" s="9">
        <f t="shared" si="0"/>
        <v>2080</v>
      </c>
    </row>
    <row r="14" spans="1:4" s="13" customFormat="1" ht="21">
      <c r="A14" s="8">
        <f t="shared" si="1"/>
        <v>9</v>
      </c>
      <c r="B14" s="15" t="s">
        <v>102</v>
      </c>
      <c r="C14" s="16">
        <v>970.12</v>
      </c>
      <c r="D14" s="16">
        <f t="shared" si="0"/>
        <v>970.12</v>
      </c>
    </row>
    <row r="15" spans="1:4" s="13" customFormat="1" ht="21">
      <c r="A15" s="8">
        <f t="shared" si="1"/>
        <v>10</v>
      </c>
      <c r="B15" s="10" t="s">
        <v>103</v>
      </c>
      <c r="C15" s="9">
        <v>20000</v>
      </c>
      <c r="D15" s="9">
        <f t="shared" si="0"/>
        <v>20000</v>
      </c>
    </row>
    <row r="16" spans="1:4" s="13" customFormat="1" ht="18" customHeight="1">
      <c r="A16" s="8">
        <f t="shared" si="1"/>
        <v>11</v>
      </c>
      <c r="B16" s="17" t="s">
        <v>104</v>
      </c>
      <c r="C16" s="9">
        <v>2759.29</v>
      </c>
      <c r="D16" s="9">
        <f>SUM(C16)</f>
        <v>2759.29</v>
      </c>
    </row>
    <row r="17" spans="1:4" s="13" customFormat="1" ht="21">
      <c r="A17" s="8">
        <f t="shared" si="1"/>
        <v>12</v>
      </c>
      <c r="B17" s="17" t="s">
        <v>105</v>
      </c>
      <c r="C17" s="9">
        <v>30000</v>
      </c>
      <c r="D17" s="9">
        <f>SUM(C17)</f>
        <v>30000</v>
      </c>
    </row>
    <row r="18" spans="1:4" s="13" customFormat="1" ht="31.5">
      <c r="A18" s="8">
        <f t="shared" si="1"/>
        <v>13</v>
      </c>
      <c r="B18" s="17" t="s">
        <v>106</v>
      </c>
      <c r="C18" s="9">
        <v>803.93</v>
      </c>
      <c r="D18" s="9">
        <f>SUM(C18)</f>
        <v>803.93</v>
      </c>
    </row>
    <row r="19" spans="1:4" ht="10.5">
      <c r="A19" s="167" t="s">
        <v>83</v>
      </c>
      <c r="B19" s="167"/>
      <c r="C19" s="11">
        <f>SUM(C6:C18)</f>
        <v>125101.29999999999</v>
      </c>
      <c r="D19" s="11">
        <f>SUM(D6:D18)</f>
        <v>125101.29999999999</v>
      </c>
    </row>
    <row r="21" spans="1:4" ht="10.5">
      <c r="A21" s="210" t="s">
        <v>84</v>
      </c>
      <c r="B21" s="211"/>
      <c r="C21" s="211"/>
      <c r="D21" s="211"/>
    </row>
    <row r="22" spans="1:4" s="13" customFormat="1" ht="21">
      <c r="A22" s="8">
        <v>1</v>
      </c>
      <c r="B22" s="17" t="s">
        <v>161</v>
      </c>
      <c r="C22" s="9">
        <v>16200</v>
      </c>
      <c r="D22" s="9">
        <f>SUM(C22)</f>
        <v>16200</v>
      </c>
    </row>
    <row r="23" spans="1:4" s="13" customFormat="1" ht="12.75" customHeight="1">
      <c r="A23" s="8">
        <f>A22+1</f>
        <v>2</v>
      </c>
      <c r="B23" s="10" t="s">
        <v>93</v>
      </c>
      <c r="C23" s="9">
        <v>3165.89</v>
      </c>
      <c r="D23" s="9">
        <f>SUM(C23)</f>
        <v>3165.89</v>
      </c>
    </row>
    <row r="24" spans="1:4" ht="31.5">
      <c r="A24" s="8">
        <f>A23+1</f>
        <v>3</v>
      </c>
      <c r="B24" s="10" t="s">
        <v>95</v>
      </c>
      <c r="C24" s="16">
        <v>1900</v>
      </c>
      <c r="D24" s="9">
        <f>SUM(C24)</f>
        <v>1900</v>
      </c>
    </row>
    <row r="25" spans="1:4" ht="21">
      <c r="A25" s="8">
        <f>A24+1</f>
        <v>4</v>
      </c>
      <c r="B25" s="10" t="s">
        <v>97</v>
      </c>
      <c r="C25" s="9">
        <v>40000</v>
      </c>
      <c r="D25" s="9">
        <f>SUM(C25)</f>
        <v>40000</v>
      </c>
    </row>
    <row r="26" spans="1:4" ht="28.5" customHeight="1">
      <c r="A26" s="167" t="s">
        <v>85</v>
      </c>
      <c r="B26" s="167"/>
      <c r="C26" s="11">
        <f>SUM(C22:C25)</f>
        <v>61265.89</v>
      </c>
      <c r="D26" s="11">
        <f>SUM(D22:D25)</f>
        <v>61265.89</v>
      </c>
    </row>
    <row r="27" spans="1:4" ht="10.5">
      <c r="A27" s="8"/>
      <c r="B27" s="14"/>
      <c r="C27" s="9"/>
      <c r="D27" s="9"/>
    </row>
    <row r="28" spans="1:4" ht="10.5">
      <c r="A28" s="210" t="s">
        <v>167</v>
      </c>
      <c r="B28" s="211"/>
      <c r="C28" s="211"/>
      <c r="D28" s="211"/>
    </row>
    <row r="29" spans="1:4" s="13" customFormat="1" ht="10.5">
      <c r="A29" s="8">
        <v>1</v>
      </c>
      <c r="B29" s="17" t="s">
        <v>99</v>
      </c>
      <c r="C29" s="16">
        <v>15000</v>
      </c>
      <c r="D29" s="16">
        <f>SUM(C29)</f>
        <v>15000</v>
      </c>
    </row>
    <row r="30" spans="1:4" ht="10.5">
      <c r="A30" s="167" t="s">
        <v>168</v>
      </c>
      <c r="B30" s="209"/>
      <c r="C30" s="11">
        <f>SUM(C29:C29)</f>
        <v>15000</v>
      </c>
      <c r="D30" s="11">
        <f>SUM(D29:D29)</f>
        <v>15000</v>
      </c>
    </row>
    <row r="31" spans="1:4" ht="10.5">
      <c r="A31" s="8"/>
      <c r="B31" s="14"/>
      <c r="C31" s="9"/>
      <c r="D31" s="9"/>
    </row>
    <row r="32" spans="1:4" ht="10.5">
      <c r="A32" s="167" t="s">
        <v>89</v>
      </c>
      <c r="B32" s="167"/>
      <c r="C32" s="11">
        <f>SUM(C30,C26,C19)</f>
        <v>201367.19</v>
      </c>
      <c r="D32" s="11">
        <f>SUM(D30,D26,D19)</f>
        <v>201367.19</v>
      </c>
    </row>
    <row r="33" spans="1:4" s="13" customFormat="1" ht="10.5">
      <c r="A33" s="67"/>
      <c r="B33" s="41"/>
      <c r="C33" s="27"/>
      <c r="D33" s="27"/>
    </row>
    <row r="34" spans="1:4" ht="10.5">
      <c r="A34" s="170" t="s">
        <v>170</v>
      </c>
      <c r="B34" s="170"/>
      <c r="C34" s="170"/>
      <c r="D34" s="170"/>
    </row>
    <row r="35" spans="1:4" ht="10.5">
      <c r="A35" s="170" t="s">
        <v>171</v>
      </c>
      <c r="B35" s="170"/>
      <c r="C35" s="170"/>
      <c r="D35" s="170"/>
    </row>
    <row r="36" spans="1:4" ht="10.5">
      <c r="A36" s="208" t="s">
        <v>8</v>
      </c>
      <c r="B36" s="208"/>
      <c r="C36" s="208"/>
      <c r="D36" s="208"/>
    </row>
    <row r="37" spans="1:4" ht="31.5">
      <c r="A37" s="20">
        <v>1</v>
      </c>
      <c r="B37" s="26" t="s">
        <v>162</v>
      </c>
      <c r="C37" s="16">
        <v>7250</v>
      </c>
      <c r="D37" s="9">
        <f>SUM(C37)</f>
        <v>7250</v>
      </c>
    </row>
    <row r="38" spans="1:4" ht="31.5">
      <c r="A38" s="20">
        <v>2</v>
      </c>
      <c r="B38" s="26" t="s">
        <v>108</v>
      </c>
      <c r="C38" s="16">
        <v>12000</v>
      </c>
      <c r="D38" s="9">
        <f>SUM(C38)</f>
        <v>12000</v>
      </c>
    </row>
    <row r="39" spans="1:4" ht="21">
      <c r="A39" s="20">
        <v>3</v>
      </c>
      <c r="B39" s="15" t="s">
        <v>109</v>
      </c>
      <c r="C39" s="16">
        <v>14000</v>
      </c>
      <c r="D39" s="9">
        <f>SUM(C39)</f>
        <v>14000</v>
      </c>
    </row>
    <row r="40" spans="1:4" s="13" customFormat="1" ht="10.5">
      <c r="A40" s="172" t="s">
        <v>16</v>
      </c>
      <c r="B40" s="213"/>
      <c r="C40" s="22">
        <f>SUM(C37:C39)</f>
        <v>33250</v>
      </c>
      <c r="D40" s="5">
        <f>SUM(D37:D39)</f>
        <v>33250</v>
      </c>
    </row>
    <row r="41" spans="1:4" s="13" customFormat="1" ht="10.5">
      <c r="A41" s="20"/>
      <c r="B41" s="23"/>
      <c r="C41" s="16"/>
      <c r="D41" s="16"/>
    </row>
    <row r="42" spans="1:4" ht="10.5">
      <c r="A42" s="212" t="s">
        <v>9</v>
      </c>
      <c r="B42" s="212"/>
      <c r="C42" s="212"/>
      <c r="D42" s="212"/>
    </row>
    <row r="43" spans="1:4" ht="31.5">
      <c r="A43" s="20">
        <v>1</v>
      </c>
      <c r="B43" s="15" t="s">
        <v>114</v>
      </c>
      <c r="C43" s="16">
        <v>30000</v>
      </c>
      <c r="D43" s="16">
        <f>SUM(C43)</f>
        <v>30000</v>
      </c>
    </row>
    <row r="44" spans="1:4" s="13" customFormat="1" ht="10.5">
      <c r="A44" s="172" t="s">
        <v>17</v>
      </c>
      <c r="B44" s="213"/>
      <c r="C44" s="24">
        <f>SUM(C43)</f>
        <v>30000</v>
      </c>
      <c r="D44" s="5">
        <f>SUM(D43:D43)</f>
        <v>30000</v>
      </c>
    </row>
    <row r="45" spans="1:4" s="13" customFormat="1" ht="10.5">
      <c r="A45" s="20"/>
      <c r="B45" s="14"/>
      <c r="C45" s="9"/>
      <c r="D45" s="9"/>
    </row>
    <row r="46" spans="1:4" ht="10.5">
      <c r="A46" s="208" t="s">
        <v>10</v>
      </c>
      <c r="B46" s="208"/>
      <c r="C46" s="208"/>
      <c r="D46" s="208"/>
    </row>
    <row r="47" spans="1:4" s="13" customFormat="1" ht="31.5">
      <c r="A47" s="20">
        <v>1</v>
      </c>
      <c r="B47" s="14" t="s">
        <v>107</v>
      </c>
      <c r="C47" s="9">
        <v>20000</v>
      </c>
      <c r="D47" s="9">
        <f>SUM(C47)</f>
        <v>20000</v>
      </c>
    </row>
    <row r="48" spans="1:4" s="13" customFormat="1" ht="21">
      <c r="A48" s="20">
        <v>2</v>
      </c>
      <c r="B48" s="15" t="s">
        <v>113</v>
      </c>
      <c r="C48" s="16">
        <v>50000</v>
      </c>
      <c r="D48" s="9">
        <f>SUM(C48)</f>
        <v>50000</v>
      </c>
    </row>
    <row r="49" spans="1:4" s="13" customFormat="1" ht="10.5">
      <c r="A49" s="172" t="s">
        <v>18</v>
      </c>
      <c r="B49" s="213"/>
      <c r="C49" s="24">
        <f>SUM(C47:C48)</f>
        <v>70000</v>
      </c>
      <c r="D49" s="5">
        <f>SUM(D47:D48)</f>
        <v>70000</v>
      </c>
    </row>
    <row r="50" spans="1:4" s="13" customFormat="1" ht="10.5">
      <c r="A50" s="20"/>
      <c r="B50" s="14"/>
      <c r="C50" s="9"/>
      <c r="D50" s="9"/>
    </row>
    <row r="51" spans="1:4" ht="10.5">
      <c r="A51" s="208" t="s">
        <v>163</v>
      </c>
      <c r="B51" s="208"/>
      <c r="C51" s="208"/>
      <c r="D51" s="208"/>
    </row>
    <row r="52" spans="1:4" ht="21">
      <c r="A52" s="20">
        <v>1</v>
      </c>
      <c r="B52" s="35" t="s">
        <v>115</v>
      </c>
      <c r="C52" s="16">
        <v>50000</v>
      </c>
      <c r="D52" s="9">
        <f>SUM(C52)</f>
        <v>50000</v>
      </c>
    </row>
    <row r="53" spans="1:4" ht="10.5">
      <c r="A53" s="172" t="s">
        <v>20</v>
      </c>
      <c r="B53" s="213"/>
      <c r="C53" s="24">
        <f>SUM(C52)</f>
        <v>50000</v>
      </c>
      <c r="D53" s="5">
        <f>SUM(D52)</f>
        <v>50000</v>
      </c>
    </row>
    <row r="54" spans="1:4" ht="10.5">
      <c r="A54" s="20"/>
      <c r="B54" s="14"/>
      <c r="C54" s="9"/>
      <c r="D54" s="9"/>
    </row>
    <row r="55" spans="1:4" ht="10.5">
      <c r="A55" s="208" t="s">
        <v>164</v>
      </c>
      <c r="B55" s="208"/>
      <c r="C55" s="208"/>
      <c r="D55" s="208"/>
    </row>
    <row r="56" spans="1:4" s="13" customFormat="1" ht="21">
      <c r="A56" s="20">
        <v>1</v>
      </c>
      <c r="B56" s="26" t="s">
        <v>112</v>
      </c>
      <c r="C56" s="16">
        <v>50000</v>
      </c>
      <c r="D56" s="9">
        <f>SUM(C56)</f>
        <v>50000</v>
      </c>
    </row>
    <row r="57" spans="1:4" s="13" customFormat="1" ht="10.5">
      <c r="A57" s="172" t="s">
        <v>21</v>
      </c>
      <c r="B57" s="213"/>
      <c r="C57" s="24">
        <f>SUM(C56)</f>
        <v>50000</v>
      </c>
      <c r="D57" s="5">
        <f>SUM(D56:D56)</f>
        <v>50000</v>
      </c>
    </row>
    <row r="58" spans="1:4" s="13" customFormat="1" ht="10.5">
      <c r="A58" s="20"/>
      <c r="B58" s="14"/>
      <c r="C58" s="9"/>
      <c r="D58" s="9"/>
    </row>
    <row r="59" spans="1:4" s="13" customFormat="1" ht="10.5">
      <c r="A59" s="214" t="s">
        <v>172</v>
      </c>
      <c r="B59" s="214"/>
      <c r="C59" s="11">
        <f>SUM(C57,C53,C49,C44,C40)</f>
        <v>233250</v>
      </c>
      <c r="D59" s="11">
        <f>SUM(D57,D53,D49,D44,D40)</f>
        <v>233250</v>
      </c>
    </row>
    <row r="60" spans="1:4" s="13" customFormat="1" ht="10.5">
      <c r="A60" s="28"/>
      <c r="B60" s="41"/>
      <c r="C60" s="27"/>
      <c r="D60" s="27"/>
    </row>
    <row r="61" spans="1:4" ht="10.5">
      <c r="A61" s="170" t="s">
        <v>173</v>
      </c>
      <c r="B61" s="170"/>
      <c r="C61" s="170"/>
      <c r="D61" s="170"/>
    </row>
    <row r="62" spans="1:4" ht="10.5">
      <c r="A62" s="208" t="s">
        <v>41</v>
      </c>
      <c r="B62" s="208"/>
      <c r="C62" s="208"/>
      <c r="D62" s="208"/>
    </row>
    <row r="63" spans="1:4" ht="42">
      <c r="A63" s="20">
        <v>1</v>
      </c>
      <c r="B63" s="15" t="s">
        <v>110</v>
      </c>
      <c r="C63" s="16">
        <v>10000</v>
      </c>
      <c r="D63" s="9">
        <f>SUM(C63)</f>
        <v>10000</v>
      </c>
    </row>
    <row r="64" spans="1:4" s="13" customFormat="1" ht="10.5">
      <c r="A64" s="172" t="s">
        <v>24</v>
      </c>
      <c r="B64" s="213"/>
      <c r="C64" s="22">
        <f>SUM(C63)</f>
        <v>10000</v>
      </c>
      <c r="D64" s="5">
        <f>SUM(D63:D63)</f>
        <v>10000</v>
      </c>
    </row>
    <row r="65" spans="1:4" s="13" customFormat="1" ht="10.5">
      <c r="A65" s="20"/>
      <c r="B65" s="23"/>
      <c r="C65" s="16"/>
      <c r="D65" s="16"/>
    </row>
    <row r="66" spans="1:4" ht="10.5">
      <c r="A66" s="208" t="s">
        <v>165</v>
      </c>
      <c r="B66" s="208"/>
      <c r="C66" s="208"/>
      <c r="D66" s="208"/>
    </row>
    <row r="67" spans="1:4" ht="25.5" customHeight="1">
      <c r="A67" s="20">
        <v>1</v>
      </c>
      <c r="B67" s="15" t="s">
        <v>116</v>
      </c>
      <c r="C67" s="16">
        <v>6000</v>
      </c>
      <c r="D67" s="9">
        <f>SUM(C67)</f>
        <v>6000</v>
      </c>
    </row>
    <row r="68" spans="1:4" s="13" customFormat="1" ht="15" customHeight="1">
      <c r="A68" s="172" t="s">
        <v>35</v>
      </c>
      <c r="B68" s="213"/>
      <c r="C68" s="24">
        <f>SUM(C67)</f>
        <v>6000</v>
      </c>
      <c r="D68" s="5">
        <f>SUM(D67:D67)</f>
        <v>6000</v>
      </c>
    </row>
    <row r="69" spans="1:4" s="13" customFormat="1" ht="10.5">
      <c r="A69" s="20"/>
      <c r="B69" s="23"/>
      <c r="C69" s="16"/>
      <c r="D69" s="16"/>
    </row>
    <row r="70" spans="1:4" s="13" customFormat="1" ht="10.5">
      <c r="A70" s="215" t="s">
        <v>174</v>
      </c>
      <c r="B70" s="215"/>
      <c r="C70" s="11">
        <f>SUM(C68,C64)</f>
        <v>16000</v>
      </c>
      <c r="D70" s="11">
        <f>SUM(D68,D64)</f>
        <v>16000</v>
      </c>
    </row>
    <row r="71" spans="1:4" s="13" customFormat="1" ht="10.5">
      <c r="A71" s="68"/>
      <c r="B71" s="69"/>
      <c r="C71" s="29"/>
      <c r="D71" s="70"/>
    </row>
    <row r="72" spans="1:4" ht="10.5">
      <c r="A72" s="170" t="s">
        <v>6</v>
      </c>
      <c r="B72" s="170"/>
      <c r="C72" s="170"/>
      <c r="D72" s="170"/>
    </row>
    <row r="73" spans="1:4" s="13" customFormat="1" ht="21">
      <c r="A73" s="20">
        <v>1</v>
      </c>
      <c r="B73" s="15" t="s">
        <v>111</v>
      </c>
      <c r="C73" s="16">
        <v>25000</v>
      </c>
      <c r="D73" s="9">
        <f>SUM(C73)</f>
        <v>25000</v>
      </c>
    </row>
    <row r="74" spans="1:4" s="13" customFormat="1" ht="10.5">
      <c r="A74" s="215" t="s">
        <v>175</v>
      </c>
      <c r="B74" s="215"/>
      <c r="C74" s="11">
        <f>SUM(C73)</f>
        <v>25000</v>
      </c>
      <c r="D74" s="11">
        <f>SUM(D73)</f>
        <v>25000</v>
      </c>
    </row>
    <row r="75" spans="1:4" s="13" customFormat="1" ht="10.5">
      <c r="A75" s="71"/>
      <c r="B75" s="72"/>
      <c r="C75" s="73"/>
      <c r="D75" s="73"/>
    </row>
    <row r="76" spans="1:4" ht="10.5">
      <c r="A76" s="184" t="s">
        <v>183</v>
      </c>
      <c r="B76" s="185"/>
      <c r="C76" s="11">
        <f>SUM(C74,C70,C59)</f>
        <v>274250</v>
      </c>
      <c r="D76" s="11">
        <f>SUM(D74,D70,D59)</f>
        <v>274250</v>
      </c>
    </row>
    <row r="78" spans="1:4" ht="10.5">
      <c r="A78" s="186" t="s">
        <v>36</v>
      </c>
      <c r="B78" s="187"/>
      <c r="C78" s="11">
        <f>SUM(C76,C32)</f>
        <v>475617.19</v>
      </c>
      <c r="D78" s="11">
        <f>SUM(D76,D32)</f>
        <v>475617.19</v>
      </c>
    </row>
  </sheetData>
  <sheetProtection/>
  <mergeCells count="35">
    <mergeCell ref="A64:B64"/>
    <mergeCell ref="A76:B76"/>
    <mergeCell ref="A78:B78"/>
    <mergeCell ref="A68:B68"/>
    <mergeCell ref="A70:B70"/>
    <mergeCell ref="A74:B74"/>
    <mergeCell ref="A66:D66"/>
    <mergeCell ref="A72:D72"/>
    <mergeCell ref="A61:D61"/>
    <mergeCell ref="A62:D62"/>
    <mergeCell ref="A44:B44"/>
    <mergeCell ref="A49:B49"/>
    <mergeCell ref="A46:D46"/>
    <mergeCell ref="A51:D51"/>
    <mergeCell ref="A42:D42"/>
    <mergeCell ref="A53:B53"/>
    <mergeCell ref="A57:B57"/>
    <mergeCell ref="A59:B59"/>
    <mergeCell ref="A55:D55"/>
    <mergeCell ref="A40:B40"/>
    <mergeCell ref="A34:D34"/>
    <mergeCell ref="A35:D35"/>
    <mergeCell ref="A36:D36"/>
    <mergeCell ref="A30:B30"/>
    <mergeCell ref="A32:B32"/>
    <mergeCell ref="A21:D21"/>
    <mergeCell ref="A28:D28"/>
    <mergeCell ref="A1:D1"/>
    <mergeCell ref="A5:D5"/>
    <mergeCell ref="A26:B26"/>
    <mergeCell ref="A2:A3"/>
    <mergeCell ref="B2:B3"/>
    <mergeCell ref="D2:D3"/>
    <mergeCell ref="A4:D4"/>
    <mergeCell ref="A19:B19"/>
  </mergeCells>
  <printOptions horizontalCentered="1"/>
  <pageMargins left="0.2755905511811024" right="0.2755905511811024" top="0.2362204724409449" bottom="0.2755905511811024"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indexed="51"/>
  </sheetPr>
  <dimension ref="A1:M44"/>
  <sheetViews>
    <sheetView zoomScalePageLayoutView="0" workbookViewId="0" topLeftCell="A25">
      <selection activeCell="L15" sqref="L15"/>
    </sheetView>
  </sheetViews>
  <sheetFormatPr defaultColWidth="9.140625" defaultRowHeight="12.75"/>
  <cols>
    <col min="1" max="1" width="9.140625" style="40" customWidth="1"/>
    <col min="2" max="2" width="39.140625" style="41" customWidth="1"/>
    <col min="3" max="3" width="11.28125" style="41" bestFit="1" customWidth="1"/>
    <col min="4" max="4" width="11.28125" style="19" bestFit="1" customWidth="1"/>
    <col min="5" max="5" width="11.28125" style="19" customWidth="1"/>
    <col min="6" max="7" width="11.28125" style="19" bestFit="1" customWidth="1"/>
    <col min="8" max="8" width="11.57421875" style="19" customWidth="1"/>
    <col min="9" max="9" width="12.57421875" style="19" bestFit="1" customWidth="1"/>
    <col min="10" max="10" width="13.140625" style="19" bestFit="1" customWidth="1"/>
    <col min="11" max="11" width="9.140625" style="27" customWidth="1"/>
    <col min="12" max="16384" width="9.140625" style="19" customWidth="1"/>
  </cols>
  <sheetData>
    <row r="1" spans="1:10" ht="11.25">
      <c r="A1" s="217" t="s">
        <v>285</v>
      </c>
      <c r="B1" s="218"/>
      <c r="C1" s="218"/>
      <c r="D1" s="218"/>
      <c r="E1" s="218"/>
      <c r="F1" s="218"/>
      <c r="G1" s="218"/>
      <c r="H1" s="218"/>
      <c r="I1" s="218"/>
      <c r="J1" s="218"/>
    </row>
    <row r="2" spans="1:10" ht="11.25" customHeight="1">
      <c r="A2" s="201" t="s">
        <v>2</v>
      </c>
      <c r="B2" s="202" t="s">
        <v>3</v>
      </c>
      <c r="C2" s="219" t="s">
        <v>4</v>
      </c>
      <c r="D2" s="220"/>
      <c r="E2" s="220"/>
      <c r="F2" s="220"/>
      <c r="G2" s="220"/>
      <c r="H2" s="220"/>
      <c r="I2" s="220"/>
      <c r="J2" s="204" t="s">
        <v>5</v>
      </c>
    </row>
    <row r="3" spans="1:10" ht="11.25" customHeight="1">
      <c r="A3" s="201"/>
      <c r="B3" s="203"/>
      <c r="C3" s="5" t="s">
        <v>117</v>
      </c>
      <c r="D3" s="5" t="s">
        <v>118</v>
      </c>
      <c r="E3" s="5" t="s">
        <v>120</v>
      </c>
      <c r="F3" s="5" t="s">
        <v>119</v>
      </c>
      <c r="G3" s="5" t="s">
        <v>121</v>
      </c>
      <c r="H3" s="5" t="s">
        <v>154</v>
      </c>
      <c r="I3" s="5" t="s">
        <v>122</v>
      </c>
      <c r="J3" s="204"/>
    </row>
    <row r="4" spans="1:10" ht="36.75" customHeight="1">
      <c r="A4" s="20">
        <v>1</v>
      </c>
      <c r="B4" s="112" t="s">
        <v>124</v>
      </c>
      <c r="C4" s="113">
        <v>1491.81</v>
      </c>
      <c r="D4" s="114"/>
      <c r="E4" s="114"/>
      <c r="F4" s="114"/>
      <c r="G4" s="114"/>
      <c r="H4" s="114"/>
      <c r="I4" s="114"/>
      <c r="J4" s="114">
        <f>SUM(C4:I4)</f>
        <v>1491.81</v>
      </c>
    </row>
    <row r="5" spans="1:10" ht="24.75" customHeight="1">
      <c r="A5" s="8">
        <f aca="true" t="shared" si="0" ref="A5:A15">A4+1</f>
        <v>2</v>
      </c>
      <c r="B5" s="115" t="s">
        <v>125</v>
      </c>
      <c r="C5" s="116">
        <v>877</v>
      </c>
      <c r="D5" s="117"/>
      <c r="E5" s="117"/>
      <c r="F5" s="117"/>
      <c r="G5" s="117"/>
      <c r="H5" s="117"/>
      <c r="I5" s="117"/>
      <c r="J5" s="117">
        <f>SUM(C5:I5)</f>
        <v>877</v>
      </c>
    </row>
    <row r="6" spans="1:10" ht="42">
      <c r="A6" s="8">
        <f t="shared" si="0"/>
        <v>3</v>
      </c>
      <c r="B6" s="121" t="s">
        <v>128</v>
      </c>
      <c r="C6" s="122"/>
      <c r="D6" s="123">
        <v>2458.17</v>
      </c>
      <c r="E6" s="123"/>
      <c r="F6" s="123"/>
      <c r="G6" s="123"/>
      <c r="H6" s="123"/>
      <c r="I6" s="123"/>
      <c r="J6" s="123">
        <f>SUM(C6:I6)</f>
        <v>2458.17</v>
      </c>
    </row>
    <row r="7" spans="1:13" ht="25.5" customHeight="1">
      <c r="A7" s="8">
        <f t="shared" si="0"/>
        <v>4</v>
      </c>
      <c r="B7" s="107" t="s">
        <v>126</v>
      </c>
      <c r="C7" s="108"/>
      <c r="D7" s="109"/>
      <c r="E7" s="108">
        <v>47020.8</v>
      </c>
      <c r="F7" s="109"/>
      <c r="G7" s="109"/>
      <c r="H7" s="109"/>
      <c r="I7" s="109"/>
      <c r="J7" s="109">
        <f aca="true" t="shared" si="1" ref="J7:J16">SUM(C7:I7)</f>
        <v>47020.8</v>
      </c>
      <c r="M7" s="65"/>
    </row>
    <row r="8" spans="1:10" ht="27" customHeight="1">
      <c r="A8" s="8">
        <f t="shared" si="0"/>
        <v>5</v>
      </c>
      <c r="B8" s="110" t="s">
        <v>160</v>
      </c>
      <c r="C8" s="108"/>
      <c r="D8" s="109"/>
      <c r="E8" s="111">
        <v>1930.12</v>
      </c>
      <c r="F8" s="109"/>
      <c r="G8" s="109"/>
      <c r="H8" s="109"/>
      <c r="I8" s="109"/>
      <c r="J8" s="109">
        <f t="shared" si="1"/>
        <v>1930.12</v>
      </c>
    </row>
    <row r="9" spans="1:10" ht="71.25" customHeight="1">
      <c r="A9" s="8">
        <f t="shared" si="0"/>
        <v>6</v>
      </c>
      <c r="B9" s="118" t="s">
        <v>271</v>
      </c>
      <c r="C9" s="119"/>
      <c r="D9" s="120"/>
      <c r="E9" s="120"/>
      <c r="F9" s="120">
        <v>63164.98</v>
      </c>
      <c r="G9" s="120"/>
      <c r="H9" s="120"/>
      <c r="I9" s="120"/>
      <c r="J9" s="120">
        <f>SUM(C9:I9)</f>
        <v>63164.98</v>
      </c>
    </row>
    <row r="10" spans="1:10" ht="101.25" customHeight="1">
      <c r="A10" s="8">
        <f t="shared" si="0"/>
        <v>7</v>
      </c>
      <c r="B10" s="118" t="s">
        <v>272</v>
      </c>
      <c r="C10" s="119"/>
      <c r="D10" s="120"/>
      <c r="E10" s="120"/>
      <c r="F10" s="119">
        <v>51590</v>
      </c>
      <c r="G10" s="120"/>
      <c r="H10" s="120"/>
      <c r="I10" s="120"/>
      <c r="J10" s="120">
        <f t="shared" si="1"/>
        <v>51590</v>
      </c>
    </row>
    <row r="11" spans="1:10" ht="90" customHeight="1">
      <c r="A11" s="8">
        <f t="shared" si="0"/>
        <v>8</v>
      </c>
      <c r="B11" s="118" t="s">
        <v>273</v>
      </c>
      <c r="C11" s="119"/>
      <c r="D11" s="120"/>
      <c r="E11" s="120"/>
      <c r="F11" s="120">
        <v>70632.88</v>
      </c>
      <c r="G11" s="120"/>
      <c r="H11" s="120"/>
      <c r="I11" s="120"/>
      <c r="J11" s="120">
        <f t="shared" si="1"/>
        <v>70632.88</v>
      </c>
    </row>
    <row r="12" spans="1:10" ht="93" customHeight="1">
      <c r="A12" s="8">
        <f t="shared" si="0"/>
        <v>9</v>
      </c>
      <c r="B12" s="118" t="s">
        <v>0</v>
      </c>
      <c r="C12" s="119"/>
      <c r="D12" s="120"/>
      <c r="E12" s="120"/>
      <c r="F12" s="120">
        <v>68968.8</v>
      </c>
      <c r="G12" s="120"/>
      <c r="H12" s="120"/>
      <c r="I12" s="120"/>
      <c r="J12" s="120">
        <f t="shared" si="1"/>
        <v>68968.8</v>
      </c>
    </row>
    <row r="13" spans="1:10" ht="82.5" customHeight="1">
      <c r="A13" s="8">
        <f t="shared" si="0"/>
        <v>10</v>
      </c>
      <c r="B13" s="118" t="s">
        <v>1</v>
      </c>
      <c r="C13" s="119"/>
      <c r="D13" s="120"/>
      <c r="E13" s="120"/>
      <c r="F13" s="120">
        <v>46500</v>
      </c>
      <c r="G13" s="120"/>
      <c r="H13" s="120"/>
      <c r="I13" s="120"/>
      <c r="J13" s="120">
        <f t="shared" si="1"/>
        <v>46500</v>
      </c>
    </row>
    <row r="14" spans="1:10" ht="31.5">
      <c r="A14" s="8">
        <f t="shared" si="0"/>
        <v>11</v>
      </c>
      <c r="B14" s="14" t="s">
        <v>152</v>
      </c>
      <c r="C14" s="14"/>
      <c r="D14" s="38"/>
      <c r="E14" s="38"/>
      <c r="F14" s="38"/>
      <c r="G14" s="37">
        <v>103900</v>
      </c>
      <c r="H14" s="37"/>
      <c r="I14" s="38"/>
      <c r="J14" s="37">
        <f t="shared" si="1"/>
        <v>103900</v>
      </c>
    </row>
    <row r="15" spans="1:10" ht="24.75" customHeight="1">
      <c r="A15" s="8">
        <f t="shared" si="0"/>
        <v>12</v>
      </c>
      <c r="B15" s="14" t="s">
        <v>153</v>
      </c>
      <c r="C15" s="14"/>
      <c r="D15" s="38"/>
      <c r="E15" s="38"/>
      <c r="F15" s="38"/>
      <c r="G15" s="38"/>
      <c r="H15" s="37">
        <v>193548.39</v>
      </c>
      <c r="I15" s="38"/>
      <c r="J15" s="37">
        <f t="shared" si="1"/>
        <v>193548.39</v>
      </c>
    </row>
    <row r="16" spans="1:10" ht="21">
      <c r="A16" s="125">
        <v>14</v>
      </c>
      <c r="B16" s="126" t="s">
        <v>166</v>
      </c>
      <c r="C16" s="126"/>
      <c r="D16" s="127"/>
      <c r="E16" s="127"/>
      <c r="F16" s="127"/>
      <c r="G16" s="127"/>
      <c r="H16" s="127"/>
      <c r="I16" s="128">
        <v>165756</v>
      </c>
      <c r="J16" s="128">
        <f t="shared" si="1"/>
        <v>165756</v>
      </c>
    </row>
    <row r="17" spans="1:12" ht="25.5" customHeight="1">
      <c r="A17" s="102" t="s">
        <v>274</v>
      </c>
      <c r="B17" s="129" t="s">
        <v>270</v>
      </c>
      <c r="C17" s="130"/>
      <c r="D17" s="131"/>
      <c r="E17" s="131"/>
      <c r="F17" s="131"/>
      <c r="G17" s="131"/>
      <c r="H17" s="131"/>
      <c r="I17" s="131">
        <v>25056</v>
      </c>
      <c r="J17" s="131">
        <f aca="true" t="shared" si="2" ref="J17:J34">SUM(C17:I17)</f>
        <v>25056</v>
      </c>
      <c r="L17" s="65"/>
    </row>
    <row r="18" spans="1:12" ht="25.5" customHeight="1">
      <c r="A18" s="102" t="s">
        <v>278</v>
      </c>
      <c r="B18" s="129" t="s">
        <v>275</v>
      </c>
      <c r="C18" s="130"/>
      <c r="D18" s="131"/>
      <c r="E18" s="131"/>
      <c r="F18" s="131"/>
      <c r="G18" s="131"/>
      <c r="H18" s="131"/>
      <c r="I18" s="131">
        <v>34500</v>
      </c>
      <c r="J18" s="131">
        <f t="shared" si="2"/>
        <v>34500</v>
      </c>
      <c r="L18" s="65"/>
    </row>
    <row r="19" spans="1:12" ht="25.5" customHeight="1">
      <c r="A19" s="102" t="s">
        <v>279</v>
      </c>
      <c r="B19" s="129" t="s">
        <v>276</v>
      </c>
      <c r="C19" s="130"/>
      <c r="D19" s="131"/>
      <c r="E19" s="131"/>
      <c r="F19" s="131"/>
      <c r="G19" s="131"/>
      <c r="H19" s="131"/>
      <c r="I19" s="131">
        <v>85000</v>
      </c>
      <c r="J19" s="131">
        <f t="shared" si="2"/>
        <v>85000</v>
      </c>
      <c r="L19" s="65"/>
    </row>
    <row r="20" spans="1:13" ht="25.5" customHeight="1">
      <c r="A20" s="102" t="s">
        <v>280</v>
      </c>
      <c r="B20" s="129" t="s">
        <v>277</v>
      </c>
      <c r="C20" s="130"/>
      <c r="D20" s="131"/>
      <c r="E20" s="131"/>
      <c r="F20" s="131"/>
      <c r="G20" s="131"/>
      <c r="H20" s="131"/>
      <c r="I20" s="131">
        <v>21200</v>
      </c>
      <c r="J20" s="131">
        <f t="shared" si="2"/>
        <v>21200</v>
      </c>
      <c r="L20" s="65"/>
      <c r="M20" s="65"/>
    </row>
    <row r="21" spans="1:10" ht="26.25" customHeight="1">
      <c r="A21" s="36">
        <v>15</v>
      </c>
      <c r="B21" s="124" t="s">
        <v>155</v>
      </c>
      <c r="C21" s="124"/>
      <c r="D21" s="59"/>
      <c r="E21" s="59"/>
      <c r="F21" s="59"/>
      <c r="G21" s="59"/>
      <c r="H21" s="59"/>
      <c r="I21" s="77">
        <f>SUM(I22:I25)</f>
        <v>206689.59999999998</v>
      </c>
      <c r="J21" s="77">
        <f t="shared" si="2"/>
        <v>206689.59999999998</v>
      </c>
    </row>
    <row r="22" spans="1:10" ht="42">
      <c r="A22" s="132" t="s">
        <v>286</v>
      </c>
      <c r="B22" s="133" t="s">
        <v>284</v>
      </c>
      <c r="C22" s="133"/>
      <c r="D22" s="134"/>
      <c r="E22" s="134"/>
      <c r="F22" s="134"/>
      <c r="G22" s="134"/>
      <c r="H22" s="134"/>
      <c r="I22" s="135">
        <v>54419.61</v>
      </c>
      <c r="J22" s="37">
        <f t="shared" si="2"/>
        <v>54419.61</v>
      </c>
    </row>
    <row r="23" spans="1:10" ht="31.5">
      <c r="A23" s="132" t="s">
        <v>287</v>
      </c>
      <c r="B23" s="133" t="s">
        <v>281</v>
      </c>
      <c r="C23" s="133"/>
      <c r="D23" s="134"/>
      <c r="E23" s="134"/>
      <c r="F23" s="134"/>
      <c r="G23" s="134"/>
      <c r="H23" s="134"/>
      <c r="I23" s="135">
        <v>124000</v>
      </c>
      <c r="J23" s="37">
        <f t="shared" si="2"/>
        <v>124000</v>
      </c>
    </row>
    <row r="24" spans="1:10" ht="42">
      <c r="A24" s="132" t="s">
        <v>288</v>
      </c>
      <c r="B24" s="133" t="s">
        <v>283</v>
      </c>
      <c r="C24" s="133"/>
      <c r="D24" s="134"/>
      <c r="E24" s="134"/>
      <c r="F24" s="134"/>
      <c r="G24" s="134"/>
      <c r="H24" s="134"/>
      <c r="I24" s="135">
        <v>17980</v>
      </c>
      <c r="J24" s="37">
        <f t="shared" si="2"/>
        <v>17980</v>
      </c>
    </row>
    <row r="25" spans="1:10" ht="42">
      <c r="A25" s="132" t="s">
        <v>289</v>
      </c>
      <c r="B25" s="133" t="s">
        <v>282</v>
      </c>
      <c r="C25" s="133"/>
      <c r="D25" s="134"/>
      <c r="E25" s="134"/>
      <c r="F25" s="134"/>
      <c r="G25" s="134"/>
      <c r="H25" s="134"/>
      <c r="I25" s="135">
        <v>10289.99</v>
      </c>
      <c r="J25" s="37">
        <f t="shared" si="2"/>
        <v>10289.99</v>
      </c>
    </row>
    <row r="26" spans="1:10" ht="28.5" customHeight="1">
      <c r="A26" s="8">
        <f>A21+1</f>
        <v>16</v>
      </c>
      <c r="B26" s="14" t="s">
        <v>156</v>
      </c>
      <c r="C26" s="14"/>
      <c r="D26" s="38"/>
      <c r="E26" s="38"/>
      <c r="F26" s="38"/>
      <c r="G26" s="38"/>
      <c r="H26" s="38"/>
      <c r="I26" s="37">
        <v>206000</v>
      </c>
      <c r="J26" s="37">
        <f t="shared" si="2"/>
        <v>206000</v>
      </c>
    </row>
    <row r="27" spans="1:10" ht="33.75" customHeight="1">
      <c r="A27" s="8">
        <f>A26+1</f>
        <v>17</v>
      </c>
      <c r="B27" s="14" t="s">
        <v>293</v>
      </c>
      <c r="C27" s="14"/>
      <c r="D27" s="38"/>
      <c r="E27" s="38"/>
      <c r="F27" s="38"/>
      <c r="G27" s="38"/>
      <c r="H27" s="38"/>
      <c r="I27" s="37">
        <v>47740</v>
      </c>
      <c r="J27" s="37">
        <f t="shared" si="2"/>
        <v>47740</v>
      </c>
    </row>
    <row r="28" spans="1:10" ht="28.5" customHeight="1">
      <c r="A28" s="8">
        <f>A27+1</f>
        <v>18</v>
      </c>
      <c r="B28" s="14" t="s">
        <v>294</v>
      </c>
      <c r="C28" s="14"/>
      <c r="D28" s="38"/>
      <c r="E28" s="38"/>
      <c r="F28" s="38"/>
      <c r="G28" s="38"/>
      <c r="H28" s="38"/>
      <c r="I28" s="37">
        <v>150000</v>
      </c>
      <c r="J28" s="37">
        <f t="shared" si="2"/>
        <v>150000</v>
      </c>
    </row>
    <row r="29" spans="1:10" ht="42">
      <c r="A29" s="36">
        <v>19</v>
      </c>
      <c r="B29" s="124" t="s">
        <v>315</v>
      </c>
      <c r="C29" s="124"/>
      <c r="D29" s="59"/>
      <c r="E29" s="59"/>
      <c r="F29" s="59"/>
      <c r="G29" s="59"/>
      <c r="H29" s="59"/>
      <c r="I29" s="77">
        <f>SUM(I30:I32)</f>
        <v>58900</v>
      </c>
      <c r="J29" s="77">
        <f t="shared" si="2"/>
        <v>58900</v>
      </c>
    </row>
    <row r="30" spans="1:10" ht="28.5" customHeight="1">
      <c r="A30" s="8" t="s">
        <v>312</v>
      </c>
      <c r="B30" s="133" t="s">
        <v>311</v>
      </c>
      <c r="C30" s="133"/>
      <c r="D30" s="134"/>
      <c r="E30" s="134"/>
      <c r="F30" s="134"/>
      <c r="G30" s="134"/>
      <c r="H30" s="134"/>
      <c r="I30" s="135">
        <v>23560</v>
      </c>
      <c r="J30" s="135">
        <f t="shared" si="2"/>
        <v>23560</v>
      </c>
    </row>
    <row r="31" spans="1:10" ht="35.25" customHeight="1">
      <c r="A31" s="8" t="s">
        <v>313</v>
      </c>
      <c r="B31" s="133" t="s">
        <v>300</v>
      </c>
      <c r="C31" s="133"/>
      <c r="D31" s="134"/>
      <c r="E31" s="134"/>
      <c r="F31" s="134"/>
      <c r="G31" s="134"/>
      <c r="H31" s="134"/>
      <c r="I31" s="135">
        <v>24180</v>
      </c>
      <c r="J31" s="135">
        <f t="shared" si="2"/>
        <v>24180</v>
      </c>
    </row>
    <row r="32" spans="1:10" ht="33" customHeight="1">
      <c r="A32" s="8" t="s">
        <v>314</v>
      </c>
      <c r="B32" s="133" t="s">
        <v>301</v>
      </c>
      <c r="C32" s="133"/>
      <c r="D32" s="134"/>
      <c r="E32" s="134"/>
      <c r="F32" s="134"/>
      <c r="G32" s="134"/>
      <c r="H32" s="134"/>
      <c r="I32" s="135">
        <v>11160</v>
      </c>
      <c r="J32" s="135">
        <f t="shared" si="2"/>
        <v>11160</v>
      </c>
    </row>
    <row r="33" spans="1:10" ht="35.25" customHeight="1">
      <c r="A33" s="8">
        <v>20</v>
      </c>
      <c r="B33" s="14" t="s">
        <v>295</v>
      </c>
      <c r="C33" s="37">
        <v>130000</v>
      </c>
      <c r="D33" s="38"/>
      <c r="E33" s="38"/>
      <c r="F33" s="38"/>
      <c r="G33" s="38"/>
      <c r="H33" s="38"/>
      <c r="I33" s="37"/>
      <c r="J33" s="37">
        <f t="shared" si="2"/>
        <v>130000</v>
      </c>
    </row>
    <row r="34" spans="1:10" ht="28.5" customHeight="1">
      <c r="A34" s="8">
        <f>A33+1</f>
        <v>21</v>
      </c>
      <c r="B34" s="14" t="s">
        <v>308</v>
      </c>
      <c r="C34" s="37">
        <v>500000</v>
      </c>
      <c r="D34" s="38"/>
      <c r="E34" s="38"/>
      <c r="F34" s="38"/>
      <c r="G34" s="38"/>
      <c r="H34" s="38"/>
      <c r="I34" s="37"/>
      <c r="J34" s="37">
        <f t="shared" si="2"/>
        <v>500000</v>
      </c>
    </row>
    <row r="35" spans="1:10" ht="11.25">
      <c r="A35" s="215" t="s">
        <v>5</v>
      </c>
      <c r="B35" s="216"/>
      <c r="C35" s="39">
        <f aca="true" t="shared" si="3" ref="C35:H35">SUM(C4:C34)</f>
        <v>632368.81</v>
      </c>
      <c r="D35" s="39">
        <f t="shared" si="3"/>
        <v>2458.17</v>
      </c>
      <c r="E35" s="39">
        <f t="shared" si="3"/>
        <v>48950.920000000006</v>
      </c>
      <c r="F35" s="39">
        <f t="shared" si="3"/>
        <v>300856.66000000003</v>
      </c>
      <c r="G35" s="39">
        <f t="shared" si="3"/>
        <v>103900</v>
      </c>
      <c r="H35" s="39">
        <f t="shared" si="3"/>
        <v>193548.39</v>
      </c>
      <c r="I35" s="39">
        <f>SUM(I4:I16,I21,I26:I29)</f>
        <v>835085.6</v>
      </c>
      <c r="J35" s="39">
        <f>SUM(J4:J16,J21,J26:J29,J33:J34)</f>
        <v>2117168.55</v>
      </c>
    </row>
    <row r="44" ht="11.25">
      <c r="F44" s="65"/>
    </row>
  </sheetData>
  <sheetProtection/>
  <mergeCells count="6">
    <mergeCell ref="A35:B35"/>
    <mergeCell ref="A1:J1"/>
    <mergeCell ref="A2:A3"/>
    <mergeCell ref="B2:B3"/>
    <mergeCell ref="C2:I2"/>
    <mergeCell ref="J2:J3"/>
  </mergeCells>
  <printOptions/>
  <pageMargins left="0.4724409448818898" right="0.31496062992125984" top="0.3937007874015748" bottom="0.15748031496062992" header="0.5118110236220472" footer="0.275590551181102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indexed="50"/>
  </sheetPr>
  <dimension ref="A1:Q75"/>
  <sheetViews>
    <sheetView zoomScalePageLayoutView="0" workbookViewId="0" topLeftCell="A27">
      <selection activeCell="H37" sqref="H37"/>
    </sheetView>
  </sheetViews>
  <sheetFormatPr defaultColWidth="9.140625" defaultRowHeight="12.75"/>
  <cols>
    <col min="1" max="1" width="9.140625" style="6" customWidth="1"/>
    <col min="2" max="2" width="43.28125" style="6" customWidth="1"/>
    <col min="3" max="3" width="15.57421875" style="6" bestFit="1" customWidth="1"/>
    <col min="4" max="4" width="16.140625" style="6" customWidth="1"/>
    <col min="5" max="5" width="21.28125" style="6" customWidth="1"/>
    <col min="6" max="7" width="10.57421875" style="6" customWidth="1"/>
    <col min="8" max="16384" width="9.140625" style="6" customWidth="1"/>
  </cols>
  <sheetData>
    <row r="1" spans="1:4" ht="29.25" customHeight="1">
      <c r="A1" s="235" t="s">
        <v>234</v>
      </c>
      <c r="B1" s="235"/>
      <c r="C1" s="235"/>
      <c r="D1" s="235"/>
    </row>
    <row r="2" spans="1:4" s="1" customFormat="1" ht="10.5">
      <c r="A2" s="201" t="s">
        <v>2</v>
      </c>
      <c r="B2" s="202" t="s">
        <v>3</v>
      </c>
      <c r="C2" s="4" t="s">
        <v>4</v>
      </c>
      <c r="D2" s="204" t="s">
        <v>5</v>
      </c>
    </row>
    <row r="3" spans="1:4" s="1" customFormat="1" ht="10.5">
      <c r="A3" s="201"/>
      <c r="B3" s="203"/>
      <c r="C3" s="5" t="s">
        <v>145</v>
      </c>
      <c r="D3" s="204"/>
    </row>
    <row r="4" spans="1:4" s="18" customFormat="1" ht="10.5">
      <c r="A4" s="236" t="s">
        <v>187</v>
      </c>
      <c r="B4" s="237"/>
      <c r="C4" s="237"/>
      <c r="D4" s="238"/>
    </row>
    <row r="5" spans="1:4" s="18" customFormat="1" ht="10.5">
      <c r="A5" s="8">
        <v>1</v>
      </c>
      <c r="B5" s="10" t="s">
        <v>146</v>
      </c>
      <c r="C5" s="9">
        <v>15770.84</v>
      </c>
      <c r="D5" s="9">
        <f>SUM(C5)</f>
        <v>15770.84</v>
      </c>
    </row>
    <row r="6" spans="1:8" ht="11.25">
      <c r="A6" s="221" t="s">
        <v>147</v>
      </c>
      <c r="B6" s="222"/>
      <c r="C6" s="42">
        <f>SUM(C1:C5)</f>
        <v>15770.84</v>
      </c>
      <c r="D6" s="42">
        <f>SUM(D5)</f>
        <v>15770.84</v>
      </c>
      <c r="H6" s="7"/>
    </row>
    <row r="8" spans="1:4" s="18" customFormat="1" ht="10.5">
      <c r="A8" s="236" t="s">
        <v>188</v>
      </c>
      <c r="B8" s="237"/>
      <c r="C8" s="237"/>
      <c r="D8" s="238"/>
    </row>
    <row r="9" spans="1:4" s="18" customFormat="1" ht="10.5">
      <c r="A9" s="8">
        <v>1</v>
      </c>
      <c r="B9" s="10" t="s">
        <v>184</v>
      </c>
      <c r="C9" s="9">
        <v>12170.3</v>
      </c>
      <c r="D9" s="9">
        <f>SUM(C9)</f>
        <v>12170.3</v>
      </c>
    </row>
    <row r="10" spans="1:8" ht="11.25">
      <c r="A10" s="221" t="s">
        <v>189</v>
      </c>
      <c r="B10" s="222"/>
      <c r="C10" s="42">
        <f>SUM(C9)</f>
        <v>12170.3</v>
      </c>
      <c r="D10" s="42">
        <f>SUM(D9)</f>
        <v>12170.3</v>
      </c>
      <c r="H10" s="7"/>
    </row>
    <row r="12" spans="1:4" ht="11.25">
      <c r="A12" s="239" t="s">
        <v>185</v>
      </c>
      <c r="B12" s="240"/>
      <c r="C12" s="42">
        <f>SUM(C6,C10)</f>
        <v>27941.14</v>
      </c>
      <c r="D12" s="42">
        <f>SUM(D6,D10)</f>
        <v>27941.14</v>
      </c>
    </row>
    <row r="14" spans="1:4" ht="11.25">
      <c r="A14" s="235" t="s">
        <v>235</v>
      </c>
      <c r="B14" s="235"/>
      <c r="C14" s="235"/>
      <c r="D14" s="235"/>
    </row>
    <row r="15" spans="1:4" s="1" customFormat="1" ht="10.5">
      <c r="A15" s="201" t="s">
        <v>2</v>
      </c>
      <c r="B15" s="202" t="s">
        <v>3</v>
      </c>
      <c r="C15" s="4" t="s">
        <v>4</v>
      </c>
      <c r="D15" s="204" t="s">
        <v>5</v>
      </c>
    </row>
    <row r="16" spans="1:4" s="1" customFormat="1" ht="10.5">
      <c r="A16" s="201"/>
      <c r="B16" s="203"/>
      <c r="C16" s="5" t="s">
        <v>145</v>
      </c>
      <c r="D16" s="204"/>
    </row>
    <row r="17" spans="1:4" s="18" customFormat="1" ht="10.5">
      <c r="A17" s="236" t="s">
        <v>187</v>
      </c>
      <c r="B17" s="237"/>
      <c r="C17" s="237"/>
      <c r="D17" s="238"/>
    </row>
    <row r="18" spans="1:6" s="18" customFormat="1" ht="21">
      <c r="A18" s="8">
        <v>1</v>
      </c>
      <c r="B18" s="10" t="s">
        <v>379</v>
      </c>
      <c r="C18" s="9">
        <f>17921.4+2150.56</f>
        <v>20071.960000000003</v>
      </c>
      <c r="D18" s="9">
        <f>SUM(C18)</f>
        <v>20071.960000000003</v>
      </c>
      <c r="F18" s="7"/>
    </row>
    <row r="19" spans="1:8" ht="11.25">
      <c r="A19" s="221" t="s">
        <v>147</v>
      </c>
      <c r="B19" s="222"/>
      <c r="C19" s="42">
        <f>SUM(C14:C18)</f>
        <v>20071.960000000003</v>
      </c>
      <c r="D19" s="42">
        <f>SUM(D18)</f>
        <v>20071.960000000003</v>
      </c>
      <c r="H19" s="7"/>
    </row>
    <row r="21" spans="1:8" s="18" customFormat="1" ht="10.5">
      <c r="A21" s="236" t="s">
        <v>188</v>
      </c>
      <c r="B21" s="237"/>
      <c r="C21" s="237"/>
      <c r="D21" s="238"/>
      <c r="H21" s="7"/>
    </row>
    <row r="22" spans="1:4" s="18" customFormat="1" ht="10.5">
      <c r="A22" s="8">
        <v>1</v>
      </c>
      <c r="B22" s="10" t="s">
        <v>380</v>
      </c>
      <c r="C22" s="9">
        <f>17897.5048+5727.2</f>
        <v>23624.7048</v>
      </c>
      <c r="D22" s="9">
        <f>SUM(C22)</f>
        <v>23624.7048</v>
      </c>
    </row>
    <row r="23" spans="1:10" ht="11.25">
      <c r="A23" s="221" t="s">
        <v>189</v>
      </c>
      <c r="B23" s="222"/>
      <c r="C23" s="42">
        <f>SUM(C22)</f>
        <v>23624.7048</v>
      </c>
      <c r="D23" s="42">
        <f>SUM(D22)</f>
        <v>23624.7048</v>
      </c>
      <c r="H23" s="7"/>
      <c r="J23" s="18"/>
    </row>
    <row r="24" ht="11.25">
      <c r="J24" s="18"/>
    </row>
    <row r="25" spans="1:17" ht="11.25">
      <c r="A25" s="236" t="s">
        <v>190</v>
      </c>
      <c r="B25" s="237"/>
      <c r="C25" s="237"/>
      <c r="D25" s="238"/>
      <c r="E25" s="140"/>
      <c r="F25" s="140"/>
      <c r="G25" s="140"/>
      <c r="I25" s="103"/>
      <c r="J25" s="103"/>
      <c r="K25" s="103"/>
      <c r="L25" s="103"/>
      <c r="M25" s="103"/>
      <c r="N25" s="103"/>
      <c r="O25" s="103"/>
      <c r="Q25" s="104">
        <v>3000</v>
      </c>
    </row>
    <row r="26" spans="1:15" ht="21">
      <c r="A26" s="8">
        <v>1</v>
      </c>
      <c r="B26" s="10" t="s">
        <v>376</v>
      </c>
      <c r="C26" s="9">
        <v>15914.86</v>
      </c>
      <c r="D26" s="9">
        <f>SUM(C26)</f>
        <v>15914.86</v>
      </c>
      <c r="E26" s="27"/>
      <c r="F26" s="27"/>
      <c r="G26" s="27"/>
      <c r="I26" s="103"/>
      <c r="J26" s="103"/>
      <c r="K26" s="103"/>
      <c r="L26" s="103"/>
      <c r="M26" s="103"/>
      <c r="N26" s="103"/>
      <c r="O26" s="104">
        <v>2150.56</v>
      </c>
    </row>
    <row r="27" spans="1:16" ht="21">
      <c r="A27" s="156">
        <v>2</v>
      </c>
      <c r="B27" s="10" t="s">
        <v>377</v>
      </c>
      <c r="C27" s="9">
        <v>2150.56</v>
      </c>
      <c r="D27" s="9">
        <f>SUM(C27)</f>
        <v>2150.56</v>
      </c>
      <c r="E27" s="27"/>
      <c r="F27" s="27"/>
      <c r="G27" s="27"/>
      <c r="I27" s="103"/>
      <c r="J27" s="103"/>
      <c r="K27" s="103"/>
      <c r="L27" s="103"/>
      <c r="M27" s="103"/>
      <c r="N27" s="103"/>
      <c r="O27" s="103"/>
      <c r="P27" s="104"/>
    </row>
    <row r="28" spans="1:16" ht="21">
      <c r="A28" s="156">
        <v>3</v>
      </c>
      <c r="B28" s="10" t="s">
        <v>378</v>
      </c>
      <c r="C28" s="9">
        <v>3871.02</v>
      </c>
      <c r="D28" s="9">
        <f>SUM(C28)</f>
        <v>3871.02</v>
      </c>
      <c r="E28" s="27"/>
      <c r="F28" s="27"/>
      <c r="G28" s="27"/>
      <c r="I28" s="103"/>
      <c r="J28" s="103"/>
      <c r="K28" s="103"/>
      <c r="L28" s="103"/>
      <c r="M28" s="103"/>
      <c r="N28" s="103"/>
      <c r="O28" s="103"/>
      <c r="P28" s="104"/>
    </row>
    <row r="29" spans="1:4" ht="11.25">
      <c r="A29" s="221" t="s">
        <v>148</v>
      </c>
      <c r="B29" s="222"/>
      <c r="C29" s="42">
        <f>SUM(C26)</f>
        <v>15914.86</v>
      </c>
      <c r="D29" s="42">
        <f>SUM(C29)</f>
        <v>15914.86</v>
      </c>
    </row>
    <row r="31" spans="1:4" ht="11.25">
      <c r="A31" s="239" t="s">
        <v>185</v>
      </c>
      <c r="B31" s="240"/>
      <c r="C31" s="42">
        <f>SUM(C19,C23,C29)</f>
        <v>59611.5248</v>
      </c>
      <c r="D31" s="42">
        <f>SUM(D19,D23,D29)</f>
        <v>59611.5248</v>
      </c>
    </row>
    <row r="32" spans="1:4" s="89" customFormat="1" ht="11.25">
      <c r="A32" s="99"/>
      <c r="B32" s="100"/>
      <c r="C32" s="101"/>
      <c r="D32" s="101"/>
    </row>
    <row r="33" spans="1:4" s="89" customFormat="1" ht="11.25">
      <c r="A33" s="99"/>
      <c r="B33" s="100"/>
      <c r="C33" s="101"/>
      <c r="D33" s="101"/>
    </row>
    <row r="34" spans="1:4" s="89" customFormat="1" ht="11.25">
      <c r="A34" s="99"/>
      <c r="B34" s="100"/>
      <c r="C34" s="101"/>
      <c r="D34" s="101"/>
    </row>
    <row r="35" spans="1:6" ht="12.75">
      <c r="A35" s="241" t="s">
        <v>192</v>
      </c>
      <c r="B35" s="242"/>
      <c r="C35" s="242"/>
      <c r="D35" s="242"/>
      <c r="E35" s="242"/>
      <c r="F35" s="242"/>
    </row>
    <row r="36" spans="1:6" ht="12.75">
      <c r="A36" s="241" t="s">
        <v>191</v>
      </c>
      <c r="B36" s="243"/>
      <c r="C36" s="243"/>
      <c r="D36" s="243"/>
      <c r="E36" s="243"/>
      <c r="F36" s="243"/>
    </row>
    <row r="37" spans="1:6" ht="60" customHeight="1">
      <c r="A37" s="244" t="s">
        <v>233</v>
      </c>
      <c r="B37" s="245"/>
      <c r="C37" s="245"/>
      <c r="D37" s="245"/>
      <c r="E37" s="245"/>
      <c r="F37" s="245"/>
    </row>
    <row r="39" spans="1:7" ht="11.25">
      <c r="A39" s="234" t="s">
        <v>193</v>
      </c>
      <c r="B39" s="234"/>
      <c r="C39" s="234"/>
      <c r="D39" s="234"/>
      <c r="E39" s="234"/>
      <c r="F39" s="234"/>
      <c r="G39" s="234"/>
    </row>
    <row r="40" spans="1:7" ht="21.75">
      <c r="A40" s="234" t="s">
        <v>2</v>
      </c>
      <c r="B40" s="234" t="s">
        <v>194</v>
      </c>
      <c r="C40" s="234" t="s">
        <v>195</v>
      </c>
      <c r="D40" s="52" t="s">
        <v>196</v>
      </c>
      <c r="E40" s="52" t="s">
        <v>198</v>
      </c>
      <c r="F40" s="52" t="s">
        <v>200</v>
      </c>
      <c r="G40" s="52" t="s">
        <v>201</v>
      </c>
    </row>
    <row r="41" spans="1:7" ht="11.25">
      <c r="A41" s="234"/>
      <c r="B41" s="234"/>
      <c r="C41" s="234"/>
      <c r="D41" s="52" t="s">
        <v>197</v>
      </c>
      <c r="E41" s="52" t="s">
        <v>199</v>
      </c>
      <c r="F41" s="52" t="s">
        <v>197</v>
      </c>
      <c r="G41" s="52" t="s">
        <v>197</v>
      </c>
    </row>
    <row r="42" spans="1:7" ht="11.25">
      <c r="A42" s="52"/>
      <c r="B42" s="52">
        <v>1</v>
      </c>
      <c r="C42" s="52">
        <v>2</v>
      </c>
      <c r="D42" s="52">
        <v>3</v>
      </c>
      <c r="E42" s="52">
        <v>4</v>
      </c>
      <c r="F42" s="52">
        <v>5</v>
      </c>
      <c r="G42" s="52">
        <v>6</v>
      </c>
    </row>
    <row r="43" spans="1:7" ht="11.25">
      <c r="A43" s="50">
        <v>1</v>
      </c>
      <c r="B43" s="51" t="s">
        <v>202</v>
      </c>
      <c r="C43" s="54">
        <v>15000</v>
      </c>
      <c r="D43" s="54">
        <f>C43*87.85*1.7/100</f>
        <v>22401.75</v>
      </c>
      <c r="E43" s="50" t="s">
        <v>203</v>
      </c>
      <c r="F43" s="56">
        <f>D43*0.8</f>
        <v>17921.4</v>
      </c>
      <c r="G43" s="56"/>
    </row>
    <row r="44" spans="1:7" ht="11.25">
      <c r="A44" s="50">
        <v>2</v>
      </c>
      <c r="B44" s="51" t="s">
        <v>204</v>
      </c>
      <c r="C44" s="54">
        <v>9000</v>
      </c>
      <c r="D44" s="54">
        <f>C44*87.85*1.7/100</f>
        <v>13441.05</v>
      </c>
      <c r="E44" s="50" t="s">
        <v>205</v>
      </c>
      <c r="F44" s="56">
        <f>D44*0.8</f>
        <v>10752.84</v>
      </c>
      <c r="G44" s="56"/>
    </row>
    <row r="45" spans="1:7" ht="11.25">
      <c r="A45" s="225">
        <v>3</v>
      </c>
      <c r="B45" s="226" t="s">
        <v>206</v>
      </c>
      <c r="C45" s="231">
        <v>6000</v>
      </c>
      <c r="D45" s="231">
        <f>C45*87.85*1.7/100</f>
        <v>8960.7</v>
      </c>
      <c r="E45" s="50" t="s">
        <v>207</v>
      </c>
      <c r="F45" s="56">
        <f>D45*0.58*0.8</f>
        <v>4157.7648</v>
      </c>
      <c r="G45" s="223"/>
    </row>
    <row r="46" spans="1:7" ht="11.25">
      <c r="A46" s="225"/>
      <c r="B46" s="227"/>
      <c r="C46" s="232"/>
      <c r="D46" s="232"/>
      <c r="E46" s="50" t="s">
        <v>212</v>
      </c>
      <c r="F46" s="56">
        <f>D45*0.8*0.15</f>
        <v>1075.284</v>
      </c>
      <c r="G46" s="223"/>
    </row>
    <row r="47" spans="1:7" ht="11.25">
      <c r="A47" s="225"/>
      <c r="B47" s="227"/>
      <c r="C47" s="232"/>
      <c r="D47" s="232"/>
      <c r="E47" s="50" t="s">
        <v>213</v>
      </c>
      <c r="F47" s="56">
        <f>D45*0.8*0.27</f>
        <v>1935.5112000000004</v>
      </c>
      <c r="G47" s="223"/>
    </row>
    <row r="48" spans="1:7" ht="11.25">
      <c r="A48" s="50">
        <v>4</v>
      </c>
      <c r="B48" s="51" t="s">
        <v>208</v>
      </c>
      <c r="C48" s="54">
        <v>1200</v>
      </c>
      <c r="D48" s="54">
        <f>C48*87.85*1.7/100</f>
        <v>1792.14</v>
      </c>
      <c r="E48" s="50" t="s">
        <v>205</v>
      </c>
      <c r="F48" s="56">
        <f>D48*0.8</f>
        <v>1433.7120000000002</v>
      </c>
      <c r="G48" s="56"/>
    </row>
    <row r="49" spans="1:7" ht="11.25">
      <c r="A49" s="50">
        <v>5</v>
      </c>
      <c r="B49" s="51" t="s">
        <v>209</v>
      </c>
      <c r="C49" s="54">
        <v>1300</v>
      </c>
      <c r="D49" s="54">
        <f>C49*87.85*1.7/100</f>
        <v>1941.4849999999997</v>
      </c>
      <c r="E49" s="50" t="s">
        <v>205</v>
      </c>
      <c r="F49" s="56">
        <f>D49*0.8</f>
        <v>1553.1879999999999</v>
      </c>
      <c r="G49" s="56"/>
    </row>
    <row r="50" spans="1:8" ht="11.25">
      <c r="A50" s="224" t="s">
        <v>210</v>
      </c>
      <c r="B50" s="224"/>
      <c r="C50" s="55">
        <f>SUM(C43:C49)</f>
        <v>32500</v>
      </c>
      <c r="D50" s="55">
        <f>SUM(D43:D49)</f>
        <v>48537.125</v>
      </c>
      <c r="E50" s="52"/>
      <c r="F50" s="57">
        <f>SUM(F43:F49)</f>
        <v>38829.700000000004</v>
      </c>
      <c r="G50" s="57">
        <f>D50*0.2</f>
        <v>9707.425000000001</v>
      </c>
      <c r="H50" s="53"/>
    </row>
    <row r="51" spans="1:7" ht="11.25">
      <c r="A51" s="233"/>
      <c r="B51" s="233"/>
      <c r="C51" s="233"/>
      <c r="D51" s="233"/>
      <c r="E51" s="233"/>
      <c r="F51" s="233"/>
      <c r="G51" s="233"/>
    </row>
    <row r="52" spans="1:7" ht="51" customHeight="1">
      <c r="A52" s="233" t="s">
        <v>214</v>
      </c>
      <c r="B52" s="233"/>
      <c r="C52" s="233"/>
      <c r="D52" s="233"/>
      <c r="E52" s="233"/>
      <c r="F52" s="233"/>
      <c r="G52" s="233"/>
    </row>
    <row r="53" spans="1:7" ht="22.5" customHeight="1">
      <c r="A53" s="233" t="s">
        <v>211</v>
      </c>
      <c r="B53" s="233"/>
      <c r="C53" s="233"/>
      <c r="D53" s="233"/>
      <c r="E53" s="233"/>
      <c r="F53" s="233"/>
      <c r="G53" s="233"/>
    </row>
    <row r="55" spans="1:7" ht="23.25" customHeight="1">
      <c r="A55" s="228" t="s">
        <v>215</v>
      </c>
      <c r="B55" s="228"/>
      <c r="C55" s="228"/>
      <c r="D55" s="228"/>
      <c r="E55" s="228"/>
      <c r="F55" s="228"/>
      <c r="G55" s="228"/>
    </row>
    <row r="57" spans="1:3" ht="11.25">
      <c r="A57" s="59" t="s">
        <v>216</v>
      </c>
      <c r="B57" s="38"/>
      <c r="C57" s="38"/>
    </row>
    <row r="58" spans="1:3" ht="22.5">
      <c r="A58" s="61" t="s">
        <v>2</v>
      </c>
      <c r="B58" s="61" t="s">
        <v>217</v>
      </c>
      <c r="C58" s="25" t="s">
        <v>218</v>
      </c>
    </row>
    <row r="59" spans="1:3" ht="11.25">
      <c r="A59" s="60">
        <v>1</v>
      </c>
      <c r="B59" s="38" t="s">
        <v>219</v>
      </c>
      <c r="C59" s="62">
        <f>SUM(F43)</f>
        <v>17921.4</v>
      </c>
    </row>
    <row r="60" spans="1:3" ht="11.25">
      <c r="A60" s="60">
        <v>2</v>
      </c>
      <c r="B60" s="38" t="s">
        <v>220</v>
      </c>
      <c r="C60" s="62">
        <f>SUM(F44,F45,F48,F49)</f>
        <v>17897.5048</v>
      </c>
    </row>
    <row r="61" spans="1:3" ht="11.25">
      <c r="A61" s="60">
        <v>3</v>
      </c>
      <c r="B61" s="38" t="s">
        <v>221</v>
      </c>
      <c r="C61" s="62">
        <f>SUM(F46)</f>
        <v>1075.284</v>
      </c>
    </row>
    <row r="62" spans="1:3" ht="11.25">
      <c r="A62" s="60">
        <v>4</v>
      </c>
      <c r="B62" s="38" t="s">
        <v>222</v>
      </c>
      <c r="C62" s="62">
        <f>SUM(F47)</f>
        <v>1935.5112000000004</v>
      </c>
    </row>
    <row r="63" spans="1:5" ht="11.25">
      <c r="A63" s="60">
        <v>5</v>
      </c>
      <c r="B63" s="38" t="s">
        <v>223</v>
      </c>
      <c r="C63" s="62">
        <f>SUM(G50)</f>
        <v>9707.425000000001</v>
      </c>
      <c r="E63" s="12"/>
    </row>
    <row r="64" spans="1:3" ht="12.75">
      <c r="A64" s="229" t="s">
        <v>5</v>
      </c>
      <c r="B64" s="230"/>
      <c r="C64" s="63">
        <f>SUM(C59:C63)</f>
        <v>48537.12500000001</v>
      </c>
    </row>
    <row r="66" spans="1:7" ht="11.25">
      <c r="A66" s="228" t="s">
        <v>224</v>
      </c>
      <c r="B66" s="228"/>
      <c r="C66" s="228"/>
      <c r="D66" s="228"/>
      <c r="E66" s="228"/>
      <c r="F66" s="228"/>
      <c r="G66" s="228"/>
    </row>
    <row r="67" spans="1:7" ht="11.25">
      <c r="A67" s="228" t="s">
        <v>225</v>
      </c>
      <c r="B67" s="228"/>
      <c r="C67" s="228"/>
      <c r="D67" s="228"/>
      <c r="E67" s="228"/>
      <c r="F67" s="228"/>
      <c r="G67" s="228"/>
    </row>
    <row r="68" spans="1:7" ht="11.25">
      <c r="A68" s="228" t="s">
        <v>226</v>
      </c>
      <c r="B68" s="228"/>
      <c r="C68" s="228"/>
      <c r="D68" s="228"/>
      <c r="E68" s="228"/>
      <c r="F68" s="228"/>
      <c r="G68" s="228"/>
    </row>
    <row r="69" spans="1:7" ht="69.75" customHeight="1">
      <c r="A69" s="228" t="s">
        <v>227</v>
      </c>
      <c r="B69" s="228"/>
      <c r="C69" s="228"/>
      <c r="D69" s="228"/>
      <c r="E69" s="228"/>
      <c r="F69" s="228"/>
      <c r="G69" s="228"/>
    </row>
    <row r="70" ht="16.5">
      <c r="A70" s="58"/>
    </row>
    <row r="71" spans="1:7" ht="11.25">
      <c r="A71" s="228" t="s">
        <v>228</v>
      </c>
      <c r="B71" s="228"/>
      <c r="C71" s="228"/>
      <c r="D71" s="228"/>
      <c r="E71" s="228"/>
      <c r="F71" s="228"/>
      <c r="G71" s="228"/>
    </row>
    <row r="72" spans="1:7" ht="30.75" customHeight="1">
      <c r="A72" s="228" t="s">
        <v>229</v>
      </c>
      <c r="B72" s="228"/>
      <c r="C72" s="228"/>
      <c r="D72" s="228"/>
      <c r="E72" s="228"/>
      <c r="F72" s="228"/>
      <c r="G72" s="228"/>
    </row>
    <row r="73" ht="16.5">
      <c r="A73" s="64"/>
    </row>
    <row r="74" spans="1:7" ht="11.25">
      <c r="A74" s="228" t="s">
        <v>230</v>
      </c>
      <c r="B74" s="228"/>
      <c r="C74" s="228"/>
      <c r="D74" s="228"/>
      <c r="E74" s="228"/>
      <c r="F74" s="228"/>
      <c r="G74" s="228"/>
    </row>
    <row r="75" spans="1:7" ht="28.5" customHeight="1">
      <c r="A75" s="228" t="s">
        <v>231</v>
      </c>
      <c r="B75" s="228"/>
      <c r="C75" s="228"/>
      <c r="D75" s="228"/>
      <c r="E75" s="228"/>
      <c r="F75" s="228"/>
      <c r="G75" s="228"/>
    </row>
  </sheetData>
  <sheetProtection/>
  <mergeCells count="46">
    <mergeCell ref="A1:D1"/>
    <mergeCell ref="A6:B6"/>
    <mergeCell ref="A2:A3"/>
    <mergeCell ref="B2:B3"/>
    <mergeCell ref="D2:D3"/>
    <mergeCell ref="A4:D4"/>
    <mergeCell ref="A12:B12"/>
    <mergeCell ref="A35:F35"/>
    <mergeCell ref="A36:F36"/>
    <mergeCell ref="A37:F37"/>
    <mergeCell ref="A8:D8"/>
    <mergeCell ref="A10:B10"/>
    <mergeCell ref="A31:B31"/>
    <mergeCell ref="A17:D17"/>
    <mergeCell ref="A19:B19"/>
    <mergeCell ref="A21:D21"/>
    <mergeCell ref="A39:G39"/>
    <mergeCell ref="A40:A41"/>
    <mergeCell ref="B40:B41"/>
    <mergeCell ref="C40:C41"/>
    <mergeCell ref="A14:D14"/>
    <mergeCell ref="A15:A16"/>
    <mergeCell ref="B15:B16"/>
    <mergeCell ref="D15:D16"/>
    <mergeCell ref="A25:D25"/>
    <mergeCell ref="A29:B29"/>
    <mergeCell ref="A68:G68"/>
    <mergeCell ref="A64:B64"/>
    <mergeCell ref="A66:G66"/>
    <mergeCell ref="A67:G67"/>
    <mergeCell ref="A55:G55"/>
    <mergeCell ref="C45:C47"/>
    <mergeCell ref="D45:D47"/>
    <mergeCell ref="A53:G53"/>
    <mergeCell ref="A51:G51"/>
    <mergeCell ref="A52:G52"/>
    <mergeCell ref="A23:B23"/>
    <mergeCell ref="G45:G47"/>
    <mergeCell ref="A50:B50"/>
    <mergeCell ref="A45:A47"/>
    <mergeCell ref="B45:B47"/>
    <mergeCell ref="A75:G75"/>
    <mergeCell ref="A69:G69"/>
    <mergeCell ref="A71:G71"/>
    <mergeCell ref="A72:G72"/>
    <mergeCell ref="A74:G74"/>
  </mergeCells>
  <printOptions/>
  <pageMargins left="0.7874015748031497" right="0.7874015748031497" top="0.31" bottom="0.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I21" sqref="I21"/>
    </sheetView>
  </sheetViews>
  <sheetFormatPr defaultColWidth="9.140625" defaultRowHeight="12.75"/>
  <cols>
    <col min="1" max="1" width="8.57421875" style="49" customWidth="1"/>
    <col min="2" max="2" width="60.28125" style="6" customWidth="1"/>
    <col min="3" max="4" width="13.8515625" style="6" bestFit="1" customWidth="1"/>
    <col min="5" max="16384" width="9.140625" style="6" customWidth="1"/>
  </cols>
  <sheetData>
    <row r="1" spans="1:4" s="1" customFormat="1" ht="11.25">
      <c r="A1" s="248" t="s">
        <v>242</v>
      </c>
      <c r="B1" s="249"/>
      <c r="C1" s="249"/>
      <c r="D1" s="250"/>
    </row>
    <row r="2" spans="1:4" s="1" customFormat="1" ht="10.5" customHeight="1">
      <c r="A2" s="201" t="s">
        <v>2</v>
      </c>
      <c r="B2" s="201" t="s">
        <v>3</v>
      </c>
      <c r="C2" s="3" t="s">
        <v>149</v>
      </c>
      <c r="D2" s="3" t="s">
        <v>186</v>
      </c>
    </row>
    <row r="3" spans="1:4" s="1" customFormat="1" ht="25.5" customHeight="1">
      <c r="A3" s="253"/>
      <c r="B3" s="253"/>
      <c r="C3" s="3">
        <v>2020</v>
      </c>
      <c r="D3" s="3">
        <v>2021</v>
      </c>
    </row>
    <row r="4" spans="1:4" s="18" customFormat="1" ht="11.25" customHeight="1">
      <c r="A4" s="251" t="s">
        <v>37</v>
      </c>
      <c r="B4" s="252"/>
      <c r="C4" s="252"/>
      <c r="D4" s="252"/>
    </row>
    <row r="5" spans="1:4" s="18" customFormat="1" ht="21">
      <c r="A5" s="43">
        <v>1</v>
      </c>
      <c r="B5" s="10" t="s">
        <v>236</v>
      </c>
      <c r="C5" s="16">
        <v>6145.7</v>
      </c>
      <c r="D5" s="44"/>
    </row>
    <row r="6" spans="1:4" s="13" customFormat="1" ht="21">
      <c r="A6" s="20">
        <f>A5+1</f>
        <v>2</v>
      </c>
      <c r="B6" s="23" t="s">
        <v>237</v>
      </c>
      <c r="C6" s="16">
        <v>58200</v>
      </c>
      <c r="D6" s="9"/>
    </row>
    <row r="7" spans="1:4" s="18" customFormat="1" ht="21">
      <c r="A7" s="45">
        <f>A6+1</f>
        <v>3</v>
      </c>
      <c r="B7" s="46" t="s">
        <v>238</v>
      </c>
      <c r="C7" s="9"/>
      <c r="D7" s="9">
        <v>36000</v>
      </c>
    </row>
    <row r="8" spans="1:4" s="18" customFormat="1" ht="21">
      <c r="A8" s="45">
        <f>A7+1</f>
        <v>4</v>
      </c>
      <c r="B8" s="23" t="s">
        <v>239</v>
      </c>
      <c r="C8" s="9"/>
      <c r="D8" s="9">
        <v>64000</v>
      </c>
    </row>
    <row r="9" spans="1:4" s="18" customFormat="1" ht="15.75" customHeight="1">
      <c r="A9" s="45">
        <f>A8+1</f>
        <v>5</v>
      </c>
      <c r="B9" s="14" t="s">
        <v>240</v>
      </c>
      <c r="C9" s="9"/>
      <c r="D9" s="9">
        <v>64000</v>
      </c>
    </row>
    <row r="10" spans="1:4" s="18" customFormat="1" ht="15.75" customHeight="1">
      <c r="A10" s="45">
        <f>A9+1</f>
        <v>6</v>
      </c>
      <c r="B10" s="14" t="s">
        <v>241</v>
      </c>
      <c r="C10" s="9">
        <v>5000</v>
      </c>
      <c r="D10" s="9"/>
    </row>
    <row r="11" spans="1:4" s="18" customFormat="1" ht="16.5" customHeight="1">
      <c r="A11" s="246" t="s">
        <v>38</v>
      </c>
      <c r="B11" s="247"/>
      <c r="C11" s="47">
        <f>SUM(C5:C10)</f>
        <v>69345.7</v>
      </c>
      <c r="D11" s="48">
        <f>SUM(D6:D10)</f>
        <v>164000</v>
      </c>
    </row>
    <row r="12" spans="1:4" s="18" customFormat="1" ht="10.5">
      <c r="A12" s="66"/>
      <c r="B12" s="74"/>
      <c r="C12" s="74"/>
      <c r="D12" s="66"/>
    </row>
  </sheetData>
  <sheetProtection/>
  <mergeCells count="5">
    <mergeCell ref="A11:B11"/>
    <mergeCell ref="A1:D1"/>
    <mergeCell ref="A4:D4"/>
    <mergeCell ref="A2:A3"/>
    <mergeCell ref="B2:B3"/>
  </mergeCells>
  <printOptions horizontalCentered="1"/>
  <pageMargins left="0.7480314960629921" right="0.7480314960629921" top="0.5" bottom="0.44"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I7"/>
  <sheetViews>
    <sheetView zoomScalePageLayoutView="0" workbookViewId="0" topLeftCell="A1">
      <selection activeCell="B11" sqref="B11"/>
    </sheetView>
  </sheetViews>
  <sheetFormatPr defaultColWidth="9.140625" defaultRowHeight="12.75"/>
  <cols>
    <col min="1" max="1" width="8.421875" style="6" customWidth="1"/>
    <col min="2" max="2" width="37.421875" style="6" customWidth="1"/>
    <col min="3" max="3" width="12.140625" style="6" bestFit="1" customWidth="1"/>
    <col min="4" max="4" width="10.28125" style="6" bestFit="1" customWidth="1"/>
    <col min="5" max="5" width="13.140625" style="6" bestFit="1" customWidth="1"/>
    <col min="6" max="6" width="9.140625" style="6" customWidth="1"/>
    <col min="7" max="7" width="10.140625" style="6" bestFit="1" customWidth="1"/>
    <col min="8" max="8" width="11.7109375" style="6" bestFit="1" customWidth="1"/>
    <col min="9" max="16384" width="9.140625" style="6" customWidth="1"/>
  </cols>
  <sheetData>
    <row r="1" spans="1:9" s="1" customFormat="1" ht="11.25">
      <c r="A1" s="235" t="s">
        <v>150</v>
      </c>
      <c r="B1" s="235"/>
      <c r="C1" s="235"/>
      <c r="D1" s="235"/>
      <c r="E1" s="235"/>
      <c r="I1" s="2"/>
    </row>
    <row r="2" spans="1:9" s="1" customFormat="1" ht="10.5">
      <c r="A2" s="201" t="s">
        <v>2</v>
      </c>
      <c r="B2" s="202" t="s">
        <v>3</v>
      </c>
      <c r="C2" s="219" t="s">
        <v>4</v>
      </c>
      <c r="D2" s="220"/>
      <c r="E2" s="204" t="s">
        <v>5</v>
      </c>
      <c r="I2" s="2"/>
    </row>
    <row r="3" spans="1:9" s="1" customFormat="1" ht="10.5">
      <c r="A3" s="201"/>
      <c r="B3" s="203"/>
      <c r="C3" s="5" t="s">
        <v>40</v>
      </c>
      <c r="D3" s="5" t="s">
        <v>54</v>
      </c>
      <c r="E3" s="204"/>
      <c r="I3" s="2"/>
    </row>
    <row r="4" spans="1:5" ht="42">
      <c r="A4" s="8">
        <v>1</v>
      </c>
      <c r="B4" s="10" t="s">
        <v>232</v>
      </c>
      <c r="C4" s="37">
        <v>10200</v>
      </c>
      <c r="D4" s="37"/>
      <c r="E4" s="37">
        <v>10200</v>
      </c>
    </row>
    <row r="5" spans="1:5" ht="21">
      <c r="A5" s="8">
        <v>2</v>
      </c>
      <c r="B5" s="10" t="s">
        <v>257</v>
      </c>
      <c r="C5" s="37">
        <v>12000</v>
      </c>
      <c r="D5" s="37"/>
      <c r="E5" s="37">
        <v>12000</v>
      </c>
    </row>
    <row r="6" spans="1:5" ht="21">
      <c r="A6" s="8">
        <v>3</v>
      </c>
      <c r="B6" s="10" t="s">
        <v>258</v>
      </c>
      <c r="C6" s="37">
        <v>6000</v>
      </c>
      <c r="D6" s="37"/>
      <c r="E6" s="37">
        <v>6000</v>
      </c>
    </row>
    <row r="7" spans="1:5" ht="11.25">
      <c r="A7" s="254" t="s">
        <v>151</v>
      </c>
      <c r="B7" s="254"/>
      <c r="C7" s="48">
        <f>SUM(C4:C6)</f>
        <v>28200</v>
      </c>
      <c r="D7" s="48"/>
      <c r="E7" s="48">
        <f>SUM(E4:E6)</f>
        <v>28200</v>
      </c>
    </row>
  </sheetData>
  <sheetProtection/>
  <mergeCells count="6">
    <mergeCell ref="A7:B7"/>
    <mergeCell ref="A1:E1"/>
    <mergeCell ref="A2:A3"/>
    <mergeCell ref="B2:B3"/>
    <mergeCell ref="C2:D2"/>
    <mergeCell ref="E2:E3"/>
  </mergeCells>
  <printOptions/>
  <pageMargins left="0.75" right="0.75" top="1" bottom="1" header="0.5" footer="0.5"/>
  <pageSetup horizontalDpi="600" verticalDpi="600" orientation="portrait" paperSize="9" r:id="rId1"/>
  <headerFooter alignWithMargins="0">
    <oddHeader>&amp;C&amp;F</oddHeader>
  </headerFooter>
</worksheet>
</file>

<file path=xl/worksheets/sheet7.xml><?xml version="1.0" encoding="utf-8"?>
<worksheet xmlns="http://schemas.openxmlformats.org/spreadsheetml/2006/main" xmlns:r="http://schemas.openxmlformats.org/officeDocument/2006/relationships">
  <sheetPr>
    <tabColor indexed="53"/>
  </sheetPr>
  <dimension ref="A1:E8"/>
  <sheetViews>
    <sheetView zoomScalePageLayoutView="0" workbookViewId="0" topLeftCell="A1">
      <selection activeCell="F25" sqref="F24:F25"/>
    </sheetView>
  </sheetViews>
  <sheetFormatPr defaultColWidth="9.140625" defaultRowHeight="12.75"/>
  <cols>
    <col min="1" max="1" width="8.57421875" style="49" customWidth="1"/>
    <col min="2" max="2" width="47.00390625" style="6" customWidth="1"/>
    <col min="3" max="3" width="26.7109375" style="6" customWidth="1"/>
    <col min="4" max="16384" width="9.140625" style="6" customWidth="1"/>
  </cols>
  <sheetData>
    <row r="1" spans="1:3" s="1" customFormat="1" ht="18.75" customHeight="1">
      <c r="A1" s="257" t="s">
        <v>157</v>
      </c>
      <c r="B1" s="257"/>
      <c r="C1" s="257"/>
    </row>
    <row r="2" spans="1:3" s="1" customFormat="1" ht="12.75" customHeight="1">
      <c r="A2" s="201" t="s">
        <v>2</v>
      </c>
      <c r="B2" s="201" t="s">
        <v>3</v>
      </c>
      <c r="C2" s="3" t="s">
        <v>158</v>
      </c>
    </row>
    <row r="3" spans="1:3" s="1" customFormat="1" ht="10.5">
      <c r="A3" s="253"/>
      <c r="B3" s="253"/>
      <c r="C3" s="3">
        <v>2021</v>
      </c>
    </row>
    <row r="4" spans="1:3" s="18" customFormat="1" ht="21">
      <c r="A4" s="90">
        <v>1</v>
      </c>
      <c r="B4" s="46" t="s">
        <v>266</v>
      </c>
      <c r="C4" s="9">
        <v>3500</v>
      </c>
    </row>
    <row r="5" spans="1:5" s="18" customFormat="1" ht="21">
      <c r="A5" s="90">
        <v>2</v>
      </c>
      <c r="B5" s="46" t="s">
        <v>269</v>
      </c>
      <c r="C5" s="9">
        <v>9800</v>
      </c>
      <c r="E5" s="106"/>
    </row>
    <row r="6" spans="1:3" s="18" customFormat="1" ht="21">
      <c r="A6" s="90">
        <v>3</v>
      </c>
      <c r="B6" s="46" t="s">
        <v>267</v>
      </c>
      <c r="C6" s="9">
        <v>2500</v>
      </c>
    </row>
    <row r="7" spans="1:3" s="18" customFormat="1" ht="21">
      <c r="A7" s="90">
        <v>4</v>
      </c>
      <c r="B7" s="46" t="s">
        <v>268</v>
      </c>
      <c r="C7" s="9">
        <v>2500</v>
      </c>
    </row>
    <row r="8" spans="1:4" s="18" customFormat="1" ht="15.75" customHeight="1">
      <c r="A8" s="255" t="s">
        <v>159</v>
      </c>
      <c r="B8" s="256"/>
      <c r="C8" s="42">
        <f>SUM(C4:C7)</f>
        <v>18300</v>
      </c>
      <c r="D8" s="136"/>
    </row>
  </sheetData>
  <sheetProtection/>
  <mergeCells count="4">
    <mergeCell ref="A8:B8"/>
    <mergeCell ref="A1:C1"/>
    <mergeCell ref="A2:A3"/>
    <mergeCell ref="B2:B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21"/>
  </sheetPr>
  <dimension ref="A1:F12"/>
  <sheetViews>
    <sheetView zoomScalePageLayoutView="0" workbookViewId="0" topLeftCell="A7">
      <selection activeCell="L10" sqref="L10"/>
    </sheetView>
  </sheetViews>
  <sheetFormatPr defaultColWidth="9.140625" defaultRowHeight="12.75"/>
  <cols>
    <col min="1" max="1" width="4.140625" style="0" bestFit="1" customWidth="1"/>
    <col min="2" max="2" width="44.8515625" style="0" customWidth="1"/>
    <col min="3" max="3" width="8.8515625" style="0" bestFit="1" customWidth="1"/>
    <col min="4" max="5" width="20.140625" style="0" customWidth="1"/>
  </cols>
  <sheetData>
    <row r="1" spans="1:6" ht="12.75">
      <c r="A1" s="260" t="s">
        <v>243</v>
      </c>
      <c r="B1" s="261"/>
      <c r="C1" s="261"/>
      <c r="D1" s="262"/>
      <c r="E1" s="262"/>
      <c r="F1" s="263"/>
    </row>
    <row r="2" spans="1:6" ht="34.5" customHeight="1">
      <c r="A2" s="87" t="s">
        <v>2</v>
      </c>
      <c r="B2" s="87" t="s">
        <v>3</v>
      </c>
      <c r="C2" s="3" t="s">
        <v>127</v>
      </c>
      <c r="D2" s="3" t="s">
        <v>261</v>
      </c>
      <c r="E2" s="3" t="s">
        <v>381</v>
      </c>
      <c r="F2" s="3" t="s">
        <v>5</v>
      </c>
    </row>
    <row r="3" spans="1:6" ht="48.75" customHeight="1">
      <c r="A3" s="90">
        <v>1</v>
      </c>
      <c r="B3" s="46" t="s">
        <v>244</v>
      </c>
      <c r="C3" s="9">
        <v>1200</v>
      </c>
      <c r="D3" s="9">
        <v>5000</v>
      </c>
      <c r="E3" s="9"/>
      <c r="F3" s="9">
        <f>SUM(C3:D3)</f>
        <v>6200</v>
      </c>
    </row>
    <row r="4" spans="1:6" ht="46.5" customHeight="1">
      <c r="A4" s="90">
        <f>A3+1</f>
        <v>2</v>
      </c>
      <c r="B4" s="46" t="s">
        <v>245</v>
      </c>
      <c r="C4" s="9">
        <v>1200</v>
      </c>
      <c r="D4" s="9">
        <v>5000</v>
      </c>
      <c r="E4" s="9"/>
      <c r="F4" s="9">
        <f aca="true" t="shared" si="0" ref="F4:F10">SUM(C4:D4)</f>
        <v>6200</v>
      </c>
    </row>
    <row r="5" spans="1:6" ht="52.5" customHeight="1">
      <c r="A5" s="90">
        <f aca="true" t="shared" si="1" ref="A5:A10">A4+1</f>
        <v>3</v>
      </c>
      <c r="B5" s="46" t="s">
        <v>246</v>
      </c>
      <c r="C5" s="9">
        <v>1200</v>
      </c>
      <c r="D5" s="9">
        <v>5000</v>
      </c>
      <c r="E5" s="9"/>
      <c r="F5" s="9">
        <f t="shared" si="0"/>
        <v>6200</v>
      </c>
    </row>
    <row r="6" spans="1:6" ht="58.5" customHeight="1">
      <c r="A6" s="90">
        <f t="shared" si="1"/>
        <v>4</v>
      </c>
      <c r="B6" s="46" t="s">
        <v>247</v>
      </c>
      <c r="C6" s="9">
        <v>1200</v>
      </c>
      <c r="D6" s="9">
        <v>5000</v>
      </c>
      <c r="E6" s="9"/>
      <c r="F6" s="9">
        <f t="shared" si="0"/>
        <v>6200</v>
      </c>
    </row>
    <row r="7" spans="1:6" ht="69" customHeight="1">
      <c r="A7" s="90">
        <f t="shared" si="1"/>
        <v>5</v>
      </c>
      <c r="B7" s="46" t="s">
        <v>262</v>
      </c>
      <c r="C7" s="9"/>
      <c r="D7" s="9">
        <v>5000</v>
      </c>
      <c r="E7" s="9"/>
      <c r="F7" s="9">
        <f t="shared" si="0"/>
        <v>5000</v>
      </c>
    </row>
    <row r="8" spans="1:6" ht="58.5" customHeight="1">
      <c r="A8" s="90">
        <f t="shared" si="1"/>
        <v>6</v>
      </c>
      <c r="B8" s="46" t="s">
        <v>263</v>
      </c>
      <c r="C8" s="9"/>
      <c r="D8" s="9">
        <v>5000</v>
      </c>
      <c r="E8" s="9"/>
      <c r="F8" s="9">
        <f t="shared" si="0"/>
        <v>5000</v>
      </c>
    </row>
    <row r="9" spans="1:6" ht="95.25" customHeight="1">
      <c r="A9" s="90">
        <f t="shared" si="1"/>
        <v>7</v>
      </c>
      <c r="B9" s="46" t="s">
        <v>264</v>
      </c>
      <c r="C9" s="9"/>
      <c r="D9" s="9">
        <v>5000</v>
      </c>
      <c r="E9" s="9"/>
      <c r="F9" s="9">
        <f t="shared" si="0"/>
        <v>5000</v>
      </c>
    </row>
    <row r="10" spans="1:6" ht="57.75" customHeight="1">
      <c r="A10" s="90">
        <f t="shared" si="1"/>
        <v>8</v>
      </c>
      <c r="B10" s="46" t="s">
        <v>265</v>
      </c>
      <c r="C10" s="9"/>
      <c r="D10" s="9">
        <v>5000</v>
      </c>
      <c r="E10" s="9"/>
      <c r="F10" s="9">
        <f t="shared" si="0"/>
        <v>5000</v>
      </c>
    </row>
    <row r="11" spans="1:6" ht="57.75" customHeight="1">
      <c r="A11" s="90">
        <v>9</v>
      </c>
      <c r="B11" s="46" t="s">
        <v>382</v>
      </c>
      <c r="C11" s="9"/>
      <c r="D11" s="9"/>
      <c r="E11" s="9">
        <v>24800</v>
      </c>
      <c r="F11" s="9">
        <v>24800</v>
      </c>
    </row>
    <row r="12" spans="1:6" ht="20.25" customHeight="1">
      <c r="A12" s="258" t="s">
        <v>159</v>
      </c>
      <c r="B12" s="259"/>
      <c r="C12" s="42">
        <f>SUM(C3:C11)</f>
        <v>4800</v>
      </c>
      <c r="D12" s="42">
        <f>SUM(D3:D11)</f>
        <v>40000</v>
      </c>
      <c r="E12" s="42">
        <f>SUM(E3:E11)</f>
        <v>24800</v>
      </c>
      <c r="F12" s="42">
        <f>SUM(F3:F11)</f>
        <v>69600</v>
      </c>
    </row>
  </sheetData>
  <sheetProtection/>
  <mergeCells count="2">
    <mergeCell ref="A12:B12"/>
    <mergeCell ref="A1:F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45"/>
  </sheetPr>
  <dimension ref="A1:C6"/>
  <sheetViews>
    <sheetView zoomScalePageLayoutView="0" workbookViewId="0" topLeftCell="A1">
      <selection activeCell="E22" sqref="E22"/>
    </sheetView>
  </sheetViews>
  <sheetFormatPr defaultColWidth="9.140625" defaultRowHeight="12.75"/>
  <cols>
    <col min="1" max="1" width="4.140625" style="0" bestFit="1" customWidth="1"/>
    <col min="2" max="2" width="57.7109375" style="0" customWidth="1"/>
    <col min="3" max="3" width="11.140625" style="0" customWidth="1"/>
  </cols>
  <sheetData>
    <row r="1" spans="1:3" ht="12.75">
      <c r="A1" s="264" t="s">
        <v>248</v>
      </c>
      <c r="B1" s="265"/>
      <c r="C1" s="266"/>
    </row>
    <row r="2" spans="1:3" ht="21" customHeight="1">
      <c r="A2" s="87" t="s">
        <v>2</v>
      </c>
      <c r="B2" s="87" t="s">
        <v>3</v>
      </c>
      <c r="C2" s="3" t="s">
        <v>5</v>
      </c>
    </row>
    <row r="3" spans="1:3" ht="30" customHeight="1">
      <c r="A3" s="105">
        <v>1</v>
      </c>
      <c r="B3" s="46" t="s">
        <v>249</v>
      </c>
      <c r="C3" s="9">
        <v>19220</v>
      </c>
    </row>
    <row r="4" spans="1:3" ht="26.25" customHeight="1">
      <c r="A4" s="105">
        <f>A3+1</f>
        <v>2</v>
      </c>
      <c r="B4" s="46" t="s">
        <v>250</v>
      </c>
      <c r="C4" s="9">
        <v>24800</v>
      </c>
    </row>
    <row r="5" spans="1:3" ht="30" customHeight="1">
      <c r="A5" s="105">
        <f>A4+1</f>
        <v>3</v>
      </c>
      <c r="B5" s="46" t="s">
        <v>251</v>
      </c>
      <c r="C5" s="9">
        <v>21700</v>
      </c>
    </row>
    <row r="6" spans="1:3" ht="12.75">
      <c r="A6" s="255" t="s">
        <v>159</v>
      </c>
      <c r="B6" s="256"/>
      <c r="C6" s="42">
        <f>SUM(C3:C5)</f>
        <v>65720</v>
      </c>
    </row>
  </sheetData>
  <sheetProtection/>
  <mergeCells count="2">
    <mergeCell ref="A1:C1"/>
    <mergeCell ref="A6:B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dc:creator>
  <cp:keywords/>
  <dc:description/>
  <cp:lastModifiedBy>Afrodite Bassiouka</cp:lastModifiedBy>
  <cp:lastPrinted>2021-01-08T12:03:33Z</cp:lastPrinted>
  <dcterms:created xsi:type="dcterms:W3CDTF">2012-07-19T11:09:37Z</dcterms:created>
  <dcterms:modified xsi:type="dcterms:W3CDTF">2021-01-11T18:27:59Z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